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D:\紀綺\操作手冊\"/>
    </mc:Choice>
  </mc:AlternateContent>
  <xr:revisionPtr revIDLastSave="0" documentId="13_ncr:1_{BF527EBF-8EA8-4590-A48D-A56BB89443A6}" xr6:coauthVersionLast="47" xr6:coauthVersionMax="47" xr10:uidLastSave="{00000000-0000-0000-0000-000000000000}"/>
  <bookViews>
    <workbookView xWindow="-28920" yWindow="-120" windowWidth="29040" windowHeight="15840" xr2:uid="{00000000-000D-0000-FFFF-FFFF00000000}"/>
  </bookViews>
  <sheets>
    <sheet name="保費試算表" sheetId="17" r:id="rId1"/>
    <sheet name="計算試" sheetId="8" r:id="rId2"/>
    <sheet name="級距" sheetId="7" r:id="rId3"/>
    <sheet name="115勞工保險投保薪資分級表" sheetId="22" r:id="rId4"/>
    <sheet name="115勞工退休金月提繳工資分級表" sheetId="23" r:id="rId5"/>
    <sheet name="115勞工職業災害保險投保薪資分級表" sheetId="27" r:id="rId6"/>
    <sheet name="115全民健康保險保險費負擔金額表" sheetId="26" r:id="rId7"/>
  </sheets>
  <definedNames>
    <definedName name="_xlnm.Print_Area" localSheetId="6">'115全民健康保險保險費負擔金額表'!#REF!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2" i="26" l="1"/>
  <c r="G62" i="26"/>
  <c r="F62" i="26"/>
  <c r="C62" i="26"/>
  <c r="E62" i="26" s="1"/>
  <c r="H61" i="26"/>
  <c r="G61" i="26"/>
  <c r="F61" i="26"/>
  <c r="C61" i="26"/>
  <c r="E61" i="26" s="1"/>
  <c r="H60" i="26"/>
  <c r="G60" i="26"/>
  <c r="F60" i="26"/>
  <c r="D60" i="26"/>
  <c r="C60" i="26"/>
  <c r="E60" i="26" s="1"/>
  <c r="H59" i="26"/>
  <c r="G59" i="26"/>
  <c r="F59" i="26"/>
  <c r="E59" i="26"/>
  <c r="D59" i="26"/>
  <c r="C59" i="26"/>
  <c r="H58" i="26"/>
  <c r="G58" i="26"/>
  <c r="C58" i="26"/>
  <c r="F58" i="26" s="1"/>
  <c r="H57" i="26"/>
  <c r="G57" i="26"/>
  <c r="C57" i="26"/>
  <c r="F57" i="26" s="1"/>
  <c r="H56" i="26"/>
  <c r="G56" i="26"/>
  <c r="F56" i="26"/>
  <c r="E56" i="26"/>
  <c r="C56" i="26"/>
  <c r="D56" i="26" s="1"/>
  <c r="H55" i="26"/>
  <c r="G55" i="26"/>
  <c r="E55" i="26"/>
  <c r="D55" i="26"/>
  <c r="C55" i="26"/>
  <c r="F55" i="26" s="1"/>
  <c r="H54" i="26"/>
  <c r="G54" i="26"/>
  <c r="C54" i="26"/>
  <c r="F54" i="26" s="1"/>
  <c r="H53" i="26"/>
  <c r="G53" i="26"/>
  <c r="F53" i="26"/>
  <c r="C53" i="26"/>
  <c r="E53" i="26" s="1"/>
  <c r="H52" i="26"/>
  <c r="G52" i="26"/>
  <c r="F52" i="26"/>
  <c r="E52" i="26"/>
  <c r="C52" i="26"/>
  <c r="D52" i="26" s="1"/>
  <c r="H51" i="26"/>
  <c r="G51" i="26"/>
  <c r="C51" i="26"/>
  <c r="E51" i="26" s="1"/>
  <c r="H50" i="26"/>
  <c r="G50" i="26"/>
  <c r="C50" i="26"/>
  <c r="F50" i="26" s="1"/>
  <c r="H49" i="26"/>
  <c r="G49" i="26"/>
  <c r="F49" i="26"/>
  <c r="C49" i="26"/>
  <c r="E49" i="26" s="1"/>
  <c r="H48" i="26"/>
  <c r="G48" i="26"/>
  <c r="C48" i="26"/>
  <c r="E48" i="26" s="1"/>
  <c r="H47" i="26"/>
  <c r="G47" i="26"/>
  <c r="F47" i="26"/>
  <c r="E47" i="26"/>
  <c r="D47" i="26"/>
  <c r="C47" i="26"/>
  <c r="H46" i="26"/>
  <c r="G46" i="26"/>
  <c r="F46" i="26"/>
  <c r="E46" i="26"/>
  <c r="D46" i="26"/>
  <c r="C46" i="26"/>
  <c r="H45" i="26"/>
  <c r="G45" i="26"/>
  <c r="C45" i="26"/>
  <c r="D45" i="26" s="1"/>
  <c r="H44" i="26"/>
  <c r="G44" i="26"/>
  <c r="F44" i="26"/>
  <c r="E44" i="26"/>
  <c r="C44" i="26"/>
  <c r="D44" i="26" s="1"/>
  <c r="H43" i="26"/>
  <c r="G43" i="26"/>
  <c r="E43" i="26"/>
  <c r="C43" i="26"/>
  <c r="F43" i="26" s="1"/>
  <c r="H42" i="26"/>
  <c r="G42" i="26"/>
  <c r="C42" i="26"/>
  <c r="E42" i="26" s="1"/>
  <c r="H41" i="26"/>
  <c r="G41" i="26"/>
  <c r="F41" i="26"/>
  <c r="C41" i="26"/>
  <c r="E41" i="26" s="1"/>
  <c r="H40" i="26"/>
  <c r="G40" i="26"/>
  <c r="F40" i="26"/>
  <c r="C40" i="26"/>
  <c r="E40" i="26" s="1"/>
  <c r="H39" i="26"/>
  <c r="G39" i="26"/>
  <c r="F39" i="26"/>
  <c r="E39" i="26"/>
  <c r="D39" i="26"/>
  <c r="C39" i="26"/>
  <c r="H38" i="26"/>
  <c r="G38" i="26"/>
  <c r="C38" i="26"/>
  <c r="F38" i="26" s="1"/>
  <c r="H37" i="26"/>
  <c r="G37" i="26"/>
  <c r="C37" i="26"/>
  <c r="F37" i="26" s="1"/>
  <c r="H36" i="26"/>
  <c r="G36" i="26"/>
  <c r="F36" i="26"/>
  <c r="E36" i="26"/>
  <c r="C36" i="26"/>
  <c r="D36" i="26" s="1"/>
  <c r="H35" i="26"/>
  <c r="G35" i="26"/>
  <c r="F35" i="26"/>
  <c r="E35" i="26"/>
  <c r="D35" i="26"/>
  <c r="C35" i="26"/>
  <c r="H34" i="26"/>
  <c r="G34" i="26"/>
  <c r="C34" i="26"/>
  <c r="F34" i="26" s="1"/>
  <c r="H33" i="26"/>
  <c r="G33" i="26"/>
  <c r="F33" i="26"/>
  <c r="C33" i="26"/>
  <c r="E33" i="26" s="1"/>
  <c r="H32" i="26"/>
  <c r="G32" i="26"/>
  <c r="F32" i="26"/>
  <c r="E32" i="26"/>
  <c r="C32" i="26"/>
  <c r="D32" i="26" s="1"/>
  <c r="H31" i="26"/>
  <c r="G31" i="26"/>
  <c r="C31" i="26"/>
  <c r="E31" i="26" s="1"/>
  <c r="H30" i="26"/>
  <c r="G30" i="26"/>
  <c r="C30" i="26"/>
  <c r="F30" i="26" s="1"/>
  <c r="H29" i="26"/>
  <c r="G29" i="26"/>
  <c r="F29" i="26"/>
  <c r="C29" i="26"/>
  <c r="E29" i="26" s="1"/>
  <c r="H28" i="26"/>
  <c r="G28" i="26"/>
  <c r="C28" i="26"/>
  <c r="E28" i="26" s="1"/>
  <c r="H27" i="26"/>
  <c r="G27" i="26"/>
  <c r="F27" i="26"/>
  <c r="E27" i="26"/>
  <c r="D27" i="26"/>
  <c r="C27" i="26"/>
  <c r="H26" i="26"/>
  <c r="G26" i="26"/>
  <c r="F26" i="26"/>
  <c r="E26" i="26"/>
  <c r="D26" i="26"/>
  <c r="C26" i="26"/>
  <c r="H25" i="26"/>
  <c r="G25" i="26"/>
  <c r="C25" i="26"/>
  <c r="E25" i="26" s="1"/>
  <c r="H24" i="26"/>
  <c r="G24" i="26"/>
  <c r="F24" i="26"/>
  <c r="E24" i="26"/>
  <c r="C24" i="26"/>
  <c r="D24" i="26" s="1"/>
  <c r="H23" i="26"/>
  <c r="G23" i="26"/>
  <c r="E23" i="26"/>
  <c r="C23" i="26"/>
  <c r="F23" i="26" s="1"/>
  <c r="H22" i="26"/>
  <c r="G22" i="26"/>
  <c r="C22" i="26"/>
  <c r="E22" i="26" s="1"/>
  <c r="H21" i="26"/>
  <c r="G21" i="26"/>
  <c r="F21" i="26"/>
  <c r="C21" i="26"/>
  <c r="E21" i="26" s="1"/>
  <c r="H20" i="26"/>
  <c r="G20" i="26"/>
  <c r="F20" i="26"/>
  <c r="C20" i="26"/>
  <c r="E20" i="26" s="1"/>
  <c r="H19" i="26"/>
  <c r="G19" i="26"/>
  <c r="F19" i="26"/>
  <c r="E19" i="26"/>
  <c r="D19" i="26"/>
  <c r="C19" i="26"/>
  <c r="H18" i="26"/>
  <c r="G18" i="26"/>
  <c r="C18" i="26"/>
  <c r="F18" i="26" s="1"/>
  <c r="H17" i="26"/>
  <c r="G17" i="26"/>
  <c r="C17" i="26"/>
  <c r="F17" i="26" s="1"/>
  <c r="H16" i="26"/>
  <c r="G16" i="26"/>
  <c r="F16" i="26"/>
  <c r="E16" i="26"/>
  <c r="C16" i="26"/>
  <c r="D16" i="26" s="1"/>
  <c r="H15" i="26"/>
  <c r="G15" i="26"/>
  <c r="F15" i="26"/>
  <c r="E15" i="26"/>
  <c r="D15" i="26"/>
  <c r="C15" i="26"/>
  <c r="H14" i="26"/>
  <c r="G14" i="26"/>
  <c r="C14" i="26"/>
  <c r="F14" i="26" s="1"/>
  <c r="H13" i="26"/>
  <c r="G13" i="26"/>
  <c r="F13" i="26"/>
  <c r="C13" i="26"/>
  <c r="E13" i="26" s="1"/>
  <c r="H12" i="26"/>
  <c r="G12" i="26"/>
  <c r="F12" i="26"/>
  <c r="E12" i="26"/>
  <c r="C12" i="26"/>
  <c r="D12" i="26" s="1"/>
  <c r="H11" i="26"/>
  <c r="G11" i="26"/>
  <c r="C11" i="26"/>
  <c r="D11" i="26" s="1"/>
  <c r="H10" i="26"/>
  <c r="G10" i="26"/>
  <c r="C10" i="26"/>
  <c r="F10" i="26" s="1"/>
  <c r="H9" i="26"/>
  <c r="G9" i="26"/>
  <c r="F9" i="26"/>
  <c r="C9" i="26"/>
  <c r="E9" i="26" s="1"/>
  <c r="H8" i="26"/>
  <c r="G8" i="26"/>
  <c r="C8" i="26"/>
  <c r="D8" i="26" s="1"/>
  <c r="H7" i="26"/>
  <c r="G7" i="26"/>
  <c r="F7" i="26"/>
  <c r="E7" i="26"/>
  <c r="D7" i="26"/>
  <c r="C7" i="26"/>
  <c r="H6" i="26"/>
  <c r="G6" i="26"/>
  <c r="E6" i="26"/>
  <c r="D6" i="26"/>
  <c r="C6" i="26"/>
  <c r="F6" i="26" s="1"/>
  <c r="A6" i="26"/>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H5" i="26"/>
  <c r="G5" i="26"/>
  <c r="C5" i="26"/>
  <c r="D5" i="26" s="1"/>
  <c r="D22" i="26" l="1"/>
  <c r="F42" i="26"/>
  <c r="D48" i="26"/>
  <c r="E8" i="26"/>
  <c r="F8" i="26"/>
  <c r="D14" i="26"/>
  <c r="F48" i="26"/>
  <c r="F11" i="26"/>
  <c r="E14" i="26"/>
  <c r="D17" i="26"/>
  <c r="F31" i="26"/>
  <c r="E34" i="26"/>
  <c r="D37" i="26"/>
  <c r="F51" i="26"/>
  <c r="E54" i="26"/>
  <c r="D57" i="26"/>
  <c r="F22" i="26"/>
  <c r="D28" i="26"/>
  <c r="E45" i="26"/>
  <c r="F25" i="26"/>
  <c r="D31" i="26"/>
  <c r="F45" i="26"/>
  <c r="D51" i="26"/>
  <c r="E11" i="26"/>
  <c r="F28" i="26"/>
  <c r="D34" i="26"/>
  <c r="D54" i="26"/>
  <c r="E17" i="26"/>
  <c r="D20" i="26"/>
  <c r="E37" i="26"/>
  <c r="D40" i="26"/>
  <c r="E57" i="26"/>
  <c r="D23" i="26"/>
  <c r="D43" i="26"/>
  <c r="D25" i="26"/>
  <c r="D42" i="26"/>
  <c r="F5" i="26"/>
  <c r="D9" i="26"/>
  <c r="D29" i="26"/>
  <c r="D49" i="26"/>
  <c r="E5" i="26"/>
  <c r="E58" i="26"/>
  <c r="D61" i="26"/>
  <c r="D62" i="26"/>
  <c r="D18" i="26"/>
  <c r="D38" i="26"/>
  <c r="D58" i="26"/>
  <c r="E18" i="26"/>
  <c r="D21" i="26"/>
  <c r="E38" i="26"/>
  <c r="D41" i="26"/>
  <c r="D10" i="26"/>
  <c r="D30" i="26"/>
  <c r="D50" i="26"/>
  <c r="E10" i="26"/>
  <c r="D13" i="26"/>
  <c r="E30" i="26"/>
  <c r="D33" i="26"/>
  <c r="E50" i="26"/>
  <c r="D53" i="26"/>
  <c r="B5" i="8" l="1"/>
  <c r="G5" i="8"/>
  <c r="Q5" i="8"/>
  <c r="B6" i="8"/>
  <c r="G6" i="8"/>
  <c r="H6" i="8"/>
  <c r="Q6" i="8"/>
  <c r="H2" i="8"/>
  <c r="B2" i="8"/>
  <c r="C2" i="8" s="1"/>
  <c r="O6" i="8" l="1"/>
  <c r="P6" i="8" s="1"/>
  <c r="S6" i="8" s="1"/>
  <c r="C6" i="8"/>
  <c r="C5" i="8"/>
  <c r="J5" i="8" s="1"/>
  <c r="T5" i="8"/>
  <c r="E5" i="8"/>
  <c r="E6" i="8"/>
  <c r="D6" i="8"/>
  <c r="L6" i="8" s="1"/>
  <c r="D5" i="8"/>
  <c r="M5" i="8" s="1"/>
  <c r="J6" i="8"/>
  <c r="T6" i="8"/>
  <c r="M6" i="8" l="1"/>
  <c r="K6" i="8"/>
  <c r="L5" i="8"/>
  <c r="O4" i="17"/>
  <c r="H8" i="8" l="1"/>
  <c r="H7" i="8"/>
  <c r="H4" i="8"/>
  <c r="H3" i="8"/>
  <c r="Q9" i="8"/>
  <c r="Q8" i="8"/>
  <c r="Q7" i="8"/>
  <c r="Q4" i="8"/>
  <c r="Q3" i="8"/>
  <c r="Q2" i="8"/>
  <c r="G9" i="8"/>
  <c r="G8" i="8"/>
  <c r="G7" i="8"/>
  <c r="G4" i="8"/>
  <c r="G3" i="8"/>
  <c r="G2" i="8" s="1"/>
  <c r="B9" i="8"/>
  <c r="C9" i="8" s="1"/>
  <c r="B8" i="8"/>
  <c r="C8" i="8" s="1"/>
  <c r="B7" i="8"/>
  <c r="C7" i="8" s="1"/>
  <c r="B4" i="8"/>
  <c r="C4" i="8" s="1"/>
  <c r="B3" i="8"/>
  <c r="C3" i="8" s="1"/>
  <c r="K4" i="17"/>
  <c r="D3" i="8" l="1"/>
  <c r="O3" i="8"/>
  <c r="T3" i="8" s="1"/>
  <c r="J4" i="17" s="1"/>
  <c r="O4" i="8"/>
  <c r="T4" i="8" s="1"/>
  <c r="D4" i="8"/>
  <c r="D8" i="8"/>
  <c r="O8" i="8"/>
  <c r="T8" i="8" s="1"/>
  <c r="D7" i="8"/>
  <c r="O7" i="8"/>
  <c r="T7" i="8" s="1"/>
  <c r="D9" i="8"/>
  <c r="D2" i="8"/>
  <c r="T2" i="8"/>
  <c r="J7" i="8" l="1"/>
  <c r="J8" i="8"/>
  <c r="J3" i="8"/>
  <c r="J2" i="8"/>
  <c r="J9" i="8"/>
  <c r="J4" i="8"/>
  <c r="E9" i="8"/>
  <c r="K9" i="8" s="1"/>
  <c r="E8" i="8"/>
  <c r="K8" i="8" s="1"/>
  <c r="E7" i="8"/>
  <c r="K7" i="8" s="1"/>
  <c r="E4" i="8"/>
  <c r="K4" i="8" s="1"/>
  <c r="E3" i="8"/>
  <c r="K3" i="8" s="1"/>
  <c r="E2" i="8"/>
  <c r="K2" i="8" s="1"/>
  <c r="T9" i="8" l="1"/>
  <c r="M2" i="8" l="1"/>
  <c r="P4" i="17" s="1"/>
  <c r="L8" i="8"/>
  <c r="M4" i="8"/>
  <c r="L7" i="8"/>
  <c r="M9" i="8"/>
  <c r="M3" i="8"/>
  <c r="I4" i="17" l="1"/>
  <c r="M4" i="17"/>
  <c r="P8" i="8"/>
  <c r="S8" i="8" s="1"/>
  <c r="P7" i="8"/>
  <c r="S7" i="8" s="1"/>
  <c r="P4" i="8"/>
  <c r="S4" i="8" s="1"/>
  <c r="P3" i="8"/>
  <c r="S3" i="8" s="1"/>
  <c r="N4" i="17" s="1"/>
  <c r="L4" i="8"/>
  <c r="L2" i="8"/>
  <c r="L4" i="17" s="1"/>
  <c r="M8" i="8"/>
  <c r="L3" i="8"/>
  <c r="L9" i="8"/>
  <c r="M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T2" authorId="0" shapeId="0" xr:uid="{00000000-0006-0000-0000-000001000000}">
      <text>
        <r>
          <rPr>
            <b/>
            <sz val="9"/>
            <color indexed="81"/>
            <rFont val="Tahoma"/>
            <family val="2"/>
          </rPr>
          <t>user:</t>
        </r>
        <r>
          <rPr>
            <sz val="9"/>
            <color indexed="81"/>
            <rFont val="Tahoma"/>
            <family val="2"/>
          </rPr>
          <t xml:space="preserve">
</t>
        </r>
        <r>
          <rPr>
            <sz val="9"/>
            <color indexed="81"/>
            <rFont val="細明體"/>
            <family val="3"/>
            <charset val="136"/>
          </rPr>
          <t xml:space="preserve">補充保費
</t>
        </r>
      </text>
    </comment>
    <comment ref="H5" authorId="1" shapeId="0" xr:uid="{00000000-0006-0000-0000-000002000000}">
      <text>
        <r>
          <rPr>
            <b/>
            <sz val="9"/>
            <color indexed="81"/>
            <rFont val="Tahoma"/>
            <family val="2"/>
          </rPr>
          <t>USER:</t>
        </r>
        <r>
          <rPr>
            <sz val="9"/>
            <color indexed="81"/>
            <rFont val="Tahoma"/>
            <family val="2"/>
          </rPr>
          <t xml:space="preserve">
</t>
        </r>
        <r>
          <rPr>
            <sz val="9"/>
            <color indexed="81"/>
            <rFont val="細明體"/>
            <family val="3"/>
            <charset val="136"/>
          </rPr>
          <t>勿更動</t>
        </r>
      </text>
    </comment>
    <comment ref="T5" authorId="0" shapeId="0" xr:uid="{00000000-0006-0000-0000-000003000000}">
      <text>
        <r>
          <rPr>
            <b/>
            <sz val="9"/>
            <color indexed="81"/>
            <rFont val="Tahoma"/>
            <family val="2"/>
          </rPr>
          <t xml:space="preserve">user:
</t>
        </r>
        <r>
          <rPr>
            <b/>
            <sz val="9"/>
            <color indexed="81"/>
            <rFont val="細明體"/>
            <family val="3"/>
            <charset val="136"/>
          </rPr>
          <t xml:space="preserve">補充保費
</t>
        </r>
      </text>
    </comment>
    <comment ref="H9" authorId="1" shapeId="0" xr:uid="{00000000-0006-0000-0000-000004000000}">
      <text>
        <r>
          <rPr>
            <b/>
            <sz val="9"/>
            <color indexed="81"/>
            <rFont val="Tahoma"/>
            <family val="2"/>
          </rPr>
          <t>USER:</t>
        </r>
        <r>
          <rPr>
            <sz val="9"/>
            <color indexed="81"/>
            <rFont val="Tahoma"/>
            <family val="2"/>
          </rPr>
          <t xml:space="preserve">
</t>
        </r>
        <r>
          <rPr>
            <sz val="9"/>
            <color indexed="81"/>
            <rFont val="細明體"/>
            <family val="3"/>
            <charset val="136"/>
          </rPr>
          <t>勿更動</t>
        </r>
      </text>
    </comment>
  </commentList>
</comments>
</file>

<file path=xl/sharedStrings.xml><?xml version="1.0" encoding="utf-8"?>
<sst xmlns="http://schemas.openxmlformats.org/spreadsheetml/2006/main" count="335" uniqueCount="255">
  <si>
    <t>本月加保天數</t>
    <phoneticPr fontId="3" type="noConversion"/>
  </si>
  <si>
    <t>自付勞保</t>
    <phoneticPr fontId="3" type="noConversion"/>
  </si>
  <si>
    <t>勞保</t>
    <phoneticPr fontId="3" type="noConversion"/>
  </si>
  <si>
    <t>健保</t>
    <phoneticPr fontId="3" type="noConversion"/>
  </si>
  <si>
    <t>機關健保</t>
    <phoneticPr fontId="14" type="noConversion"/>
  </si>
  <si>
    <t>一般要自提勞退金</t>
    <phoneticPr fontId="5" type="noConversion"/>
  </si>
  <si>
    <t>健保級距</t>
    <phoneticPr fontId="14" type="noConversion"/>
  </si>
  <si>
    <t>一般(未加健保)</t>
    <phoneticPr fontId="5" type="noConversion"/>
  </si>
  <si>
    <t>月投保金額</t>
    <phoneticPr fontId="3" type="noConversion"/>
  </si>
  <si>
    <t>健保自付</t>
    <phoneticPr fontId="5" type="noConversion"/>
  </si>
  <si>
    <t>眷屬(人)</t>
  </si>
  <si>
    <t>眷屬不計(人)</t>
  </si>
  <si>
    <t>一般(含眷屬健保)</t>
    <phoneticPr fontId="14" type="noConversion"/>
  </si>
  <si>
    <t>勞保級距(元)</t>
    <phoneticPr fontId="3" type="noConversion"/>
  </si>
  <si>
    <t>勞退級距(元)</t>
    <phoneticPr fontId="3" type="noConversion"/>
  </si>
  <si>
    <t>勞退雇提(%)</t>
    <phoneticPr fontId="3" type="noConversion"/>
  </si>
  <si>
    <r>
      <t>勞退</t>
    </r>
    <r>
      <rPr>
        <b/>
        <u/>
        <sz val="11"/>
        <rFont val="標楷體"/>
        <family val="4"/>
        <charset val="136"/>
      </rPr>
      <t>自提</t>
    </r>
    <r>
      <rPr>
        <b/>
        <sz val="11"/>
        <rFont val="標楷體"/>
        <family val="4"/>
        <charset val="136"/>
      </rPr>
      <t>(%)</t>
    </r>
    <phoneticPr fontId="3" type="noConversion"/>
  </si>
  <si>
    <t>勞退</t>
    <phoneticPr fontId="3" type="noConversion"/>
  </si>
  <si>
    <t>機關勞保</t>
    <phoneticPr fontId="3" type="noConversion"/>
  </si>
  <si>
    <t>自提勞退金</t>
    <phoneticPr fontId="3" type="noConversion"/>
  </si>
  <si>
    <t>機關
勞退</t>
    <phoneticPr fontId="3" type="noConversion"/>
  </si>
  <si>
    <t>外籍、外配、年滿65歲(含健保)</t>
    <phoneticPr fontId="5" type="noConversion"/>
  </si>
  <si>
    <t>外籍、外配、年滿65歲(含眷屬健保)</t>
    <phoneticPr fontId="5" type="noConversion"/>
  </si>
  <si>
    <t>外籍、外配、年滿65歲，領取月薪13500以下，只保1天</t>
    <phoneticPr fontId="5" type="noConversion"/>
  </si>
  <si>
    <t>單位：新台幣元</t>
  </si>
  <si>
    <t>被保險人及眷屬負擔金額﹝負擔比率30%﹞</t>
  </si>
  <si>
    <t>自付保費(30%)</t>
    <phoneticPr fontId="5" type="noConversion"/>
  </si>
  <si>
    <t>級距</t>
  </si>
  <si>
    <t>級</t>
  </si>
  <si>
    <t>實際工資/執行業務所得</t>
  </si>
  <si>
    <t>第1組</t>
  </si>
  <si>
    <t>1,500元以下</t>
  </si>
  <si>
    <t>1,500元</t>
  </si>
  <si>
    <t>第7組</t>
  </si>
  <si>
    <t>45,801元至48,200元</t>
  </si>
  <si>
    <t>48,200元</t>
  </si>
  <si>
    <t>1,501元至3,000元</t>
  </si>
  <si>
    <t>3,000元</t>
  </si>
  <si>
    <t>48,201元至50,600元</t>
  </si>
  <si>
    <t>50,600元</t>
  </si>
  <si>
    <t>3,001元至4,500元</t>
  </si>
  <si>
    <t>4,500元</t>
  </si>
  <si>
    <t>50,601元至53,000元</t>
  </si>
  <si>
    <t>53,000元</t>
  </si>
  <si>
    <t>4,501元至6,000元</t>
  </si>
  <si>
    <t>6,000元</t>
  </si>
  <si>
    <t>53,001元至55,400元</t>
  </si>
  <si>
    <t>55,400元</t>
  </si>
  <si>
    <t>6,001元至7,500元</t>
  </si>
  <si>
    <t>7,500元</t>
  </si>
  <si>
    <t>55,401元至57,800元</t>
  </si>
  <si>
    <t>57,800元</t>
  </si>
  <si>
    <t>第2組</t>
  </si>
  <si>
    <t>7,501元至8,700元</t>
  </si>
  <si>
    <t>8,700元</t>
  </si>
  <si>
    <t>第8組</t>
  </si>
  <si>
    <t>57,801元至60,800元</t>
  </si>
  <si>
    <t>60,800元</t>
  </si>
  <si>
    <t>8,701元至9,900元</t>
  </si>
  <si>
    <t>9,900元</t>
  </si>
  <si>
    <t>60,801元至63,800元</t>
  </si>
  <si>
    <t>63,800元</t>
  </si>
  <si>
    <t>9,901元至11,100元</t>
  </si>
  <si>
    <t>11,100元</t>
  </si>
  <si>
    <t>63,801元至66,800元</t>
  </si>
  <si>
    <t>66,800元</t>
  </si>
  <si>
    <t>11,101元至12,540元</t>
  </si>
  <si>
    <t>12,540元</t>
  </si>
  <si>
    <t>66,801元至69,800元</t>
  </si>
  <si>
    <t>69,800元</t>
  </si>
  <si>
    <t>12,541元至13,500元</t>
  </si>
  <si>
    <t>13,500元</t>
  </si>
  <si>
    <t>69,801元至72,800元</t>
  </si>
  <si>
    <t>72,800元</t>
  </si>
  <si>
    <t>第3組</t>
  </si>
  <si>
    <t>13,501元至15,840元</t>
  </si>
  <si>
    <t>15,840元</t>
  </si>
  <si>
    <t>第9組</t>
  </si>
  <si>
    <t>72,801元至76,500元</t>
  </si>
  <si>
    <t>76,500元</t>
  </si>
  <si>
    <t>15,841元至16,500元</t>
  </si>
  <si>
    <t>16,500元</t>
  </si>
  <si>
    <t>76,501元至80,200元</t>
  </si>
  <si>
    <t>80,200元</t>
  </si>
  <si>
    <t>16,501元至17,280元</t>
  </si>
  <si>
    <t>17,280元</t>
  </si>
  <si>
    <t>80,201元至83,900元</t>
  </si>
  <si>
    <t>83,900元</t>
  </si>
  <si>
    <t>17,281元至17,880元</t>
  </si>
  <si>
    <t>17,880元</t>
  </si>
  <si>
    <t>83,901元至87,600元</t>
  </si>
  <si>
    <t>87,600元</t>
  </si>
  <si>
    <t>17,881元至19,047元</t>
  </si>
  <si>
    <t>19,047元</t>
  </si>
  <si>
    <t>第10組</t>
  </si>
  <si>
    <t>87,601元至92,100元</t>
  </si>
  <si>
    <t>92,100元</t>
  </si>
  <si>
    <t>19,048元至20,008元</t>
  </si>
  <si>
    <t>20,008元</t>
  </si>
  <si>
    <t>92,101元至96,600元</t>
  </si>
  <si>
    <t>96,600元</t>
  </si>
  <si>
    <t>20,009元至21,009元</t>
  </si>
  <si>
    <t>21,009元</t>
  </si>
  <si>
    <t>96,601元至101,100元</t>
  </si>
  <si>
    <t>101,100元</t>
  </si>
  <si>
    <t>21,010元至22,000元</t>
  </si>
  <si>
    <t>22,000元</t>
  </si>
  <si>
    <t>101,101元至105,600元</t>
  </si>
  <si>
    <t>105,600元</t>
  </si>
  <si>
    <t>22,001元至23,100元</t>
  </si>
  <si>
    <t>23,100元</t>
  </si>
  <si>
    <t>105,601元至110,100元</t>
  </si>
  <si>
    <t>110,100元</t>
  </si>
  <si>
    <t>第4組</t>
  </si>
  <si>
    <t>23,101元至24,000元</t>
  </si>
  <si>
    <t>24,000元</t>
  </si>
  <si>
    <t>第11組</t>
  </si>
  <si>
    <t>110,101元至115,500元</t>
  </si>
  <si>
    <t>115,500元</t>
  </si>
  <si>
    <t>115,501元至120,900元</t>
  </si>
  <si>
    <t>120,900元</t>
  </si>
  <si>
    <t>26,400元</t>
  </si>
  <si>
    <t>120,901元至126,300元</t>
  </si>
  <si>
    <t>126,300元</t>
  </si>
  <si>
    <t>27,600元</t>
  </si>
  <si>
    <t>126,301元至131,700元</t>
  </si>
  <si>
    <t>131,700元</t>
  </si>
  <si>
    <t>131,701元至137,100元</t>
  </si>
  <si>
    <t>137,100元</t>
  </si>
  <si>
    <t>第5組</t>
  </si>
  <si>
    <t>30,300元</t>
  </si>
  <si>
    <t>137,101元至142,500元</t>
  </si>
  <si>
    <t>142,500元</t>
  </si>
  <si>
    <t>30,301元至31,800元</t>
  </si>
  <si>
    <t>31,800元</t>
  </si>
  <si>
    <t>142,501元至147,900元</t>
  </si>
  <si>
    <t>147,900元</t>
  </si>
  <si>
    <t>31,801元至33,300元</t>
  </si>
  <si>
    <t>33,300元</t>
  </si>
  <si>
    <t>147,901元以上</t>
  </si>
  <si>
    <t>150,000元</t>
  </si>
  <si>
    <t>33,301元至34,800元</t>
  </si>
  <si>
    <t>34,800元</t>
  </si>
  <si>
    <t>34,801元至36,300元</t>
  </si>
  <si>
    <t>36,300元</t>
  </si>
  <si>
    <t>第6組</t>
  </si>
  <si>
    <t>36,301元至38,200元</t>
  </si>
  <si>
    <t>38,200元</t>
  </si>
  <si>
    <t>38,201元至40,100元</t>
  </si>
  <si>
    <t>40,100元</t>
  </si>
  <si>
    <t>40,101元至42,000元</t>
  </si>
  <si>
    <t>42,000元</t>
  </si>
  <si>
    <t>42,001元至43,900元</t>
  </si>
  <si>
    <t>43,900元</t>
  </si>
  <si>
    <t>43,901元至45,800元</t>
  </si>
  <si>
    <t>45,800元</t>
  </si>
  <si>
    <t>第3級</t>
  </si>
  <si>
    <t>第4級</t>
  </si>
  <si>
    <t>第5級</t>
  </si>
  <si>
    <t>第6級</t>
  </si>
  <si>
    <t>第7級</t>
  </si>
  <si>
    <t>第8級</t>
  </si>
  <si>
    <t>第9級</t>
  </si>
  <si>
    <t>第10級</t>
  </si>
  <si>
    <t>第11級</t>
  </si>
  <si>
    <t>第12級</t>
  </si>
  <si>
    <t>第13級</t>
  </si>
  <si>
    <t>43,901元以上</t>
  </si>
  <si>
    <t>25,250元</t>
  </si>
  <si>
    <t>25,251元至26,400元</t>
  </si>
  <si>
    <t>24,001元至25,250元</t>
  </si>
  <si>
    <r>
      <rPr>
        <b/>
        <sz val="16"/>
        <color rgb="FFFF0000"/>
        <rFont val="新細明體"/>
        <family val="1"/>
        <charset val="136"/>
      </rPr>
      <t xml:space="preserve">一、天數算法：
</t>
    </r>
    <r>
      <rPr>
        <b/>
        <sz val="16"/>
        <color rgb="FFFF0000"/>
        <rFont val="細明體-ExtB"/>
        <family val="1"/>
        <charset val="136"/>
      </rPr>
      <t>1.</t>
    </r>
    <r>
      <rPr>
        <b/>
        <sz val="16"/>
        <color rgb="FFFF0000"/>
        <rFont val="新細明體"/>
        <family val="1"/>
        <charset val="136"/>
      </rPr>
      <t>如工作一個月，均以</t>
    </r>
    <r>
      <rPr>
        <b/>
        <sz val="16"/>
        <color rgb="FFFF0000"/>
        <rFont val="細明體-ExtB"/>
        <family val="1"/>
        <charset val="136"/>
      </rPr>
      <t>30</t>
    </r>
    <r>
      <rPr>
        <b/>
        <sz val="16"/>
        <color rgb="FFFF0000"/>
        <rFont val="新細明體"/>
        <family val="1"/>
        <charset val="136"/>
      </rPr>
      <t>日計算（不論大、小月皆同，但</t>
    </r>
    <r>
      <rPr>
        <b/>
        <sz val="16"/>
        <color rgb="FFFF0000"/>
        <rFont val="細明體-ExtB"/>
        <family val="1"/>
        <charset val="136"/>
      </rPr>
      <t>2</t>
    </r>
    <r>
      <rPr>
        <b/>
        <sz val="16"/>
        <color rgb="FFFF0000"/>
        <rFont val="新細明體"/>
        <family val="1"/>
        <charset val="136"/>
      </rPr>
      <t>月份有不同，如</t>
    </r>
    <r>
      <rPr>
        <b/>
        <sz val="16"/>
        <color rgb="FFFF0000"/>
        <rFont val="細明體-ExtB"/>
        <family val="1"/>
        <charset val="136"/>
      </rPr>
      <t>1</t>
    </r>
    <r>
      <rPr>
        <b/>
        <sz val="16"/>
        <color rgb="FFFF0000"/>
        <rFont val="新細明體"/>
        <family val="1"/>
        <charset val="136"/>
      </rPr>
      <t>月</t>
    </r>
    <r>
      <rPr>
        <b/>
        <sz val="16"/>
        <color rgb="FFFF0000"/>
        <rFont val="細明體-ExtB"/>
        <family val="1"/>
        <charset val="136"/>
      </rPr>
      <t>1</t>
    </r>
    <r>
      <rPr>
        <b/>
        <sz val="16"/>
        <color rgb="FFFF0000"/>
        <rFont val="新細明體"/>
        <family val="1"/>
        <charset val="136"/>
      </rPr>
      <t>日加保至</t>
    </r>
    <r>
      <rPr>
        <b/>
        <sz val="16"/>
        <color rgb="FFFF0000"/>
        <rFont val="細明體-ExtB"/>
        <family val="1"/>
        <charset val="136"/>
      </rPr>
      <t>3</t>
    </r>
    <r>
      <rPr>
        <b/>
        <sz val="16"/>
        <color rgb="FFFF0000"/>
        <rFont val="新細明體"/>
        <family val="1"/>
        <charset val="136"/>
      </rPr>
      <t>月</t>
    </r>
    <r>
      <rPr>
        <b/>
        <sz val="16"/>
        <color rgb="FFFF0000"/>
        <rFont val="細明體-ExtB"/>
        <family val="1"/>
        <charset val="136"/>
      </rPr>
      <t>31</t>
    </r>
    <r>
      <rPr>
        <b/>
        <sz val="16"/>
        <color rgb="FFFF0000"/>
        <rFont val="新細明體"/>
        <family val="1"/>
        <charset val="136"/>
      </rPr>
      <t>日，</t>
    </r>
    <r>
      <rPr>
        <b/>
        <sz val="16"/>
        <color rgb="FFFF0000"/>
        <rFont val="細明體-ExtB"/>
        <family val="1"/>
        <charset val="136"/>
      </rPr>
      <t>1-3</t>
    </r>
    <r>
      <rPr>
        <b/>
        <sz val="16"/>
        <color rgb="FFFF0000"/>
        <rFont val="新細明體"/>
        <family val="1"/>
        <charset val="136"/>
      </rPr>
      <t>月份均以</t>
    </r>
    <r>
      <rPr>
        <b/>
        <sz val="16"/>
        <color rgb="FFFF0000"/>
        <rFont val="細明體-ExtB"/>
        <family val="1"/>
        <charset val="136"/>
      </rPr>
      <t>30</t>
    </r>
    <r>
      <rPr>
        <b/>
        <sz val="16"/>
        <color rgb="FFFF0000"/>
        <rFont val="新細明體"/>
        <family val="1"/>
        <charset val="136"/>
      </rPr>
      <t>日計算，然若</t>
    </r>
    <r>
      <rPr>
        <b/>
        <sz val="16"/>
        <color rgb="FFFF0000"/>
        <rFont val="細明體-ExtB"/>
        <family val="1"/>
        <charset val="136"/>
      </rPr>
      <t>2</t>
    </r>
    <r>
      <rPr>
        <b/>
        <sz val="16"/>
        <color rgb="FFFF0000"/>
        <rFont val="新細明體"/>
        <family val="1"/>
        <charset val="136"/>
      </rPr>
      <t>月</t>
    </r>
    <r>
      <rPr>
        <b/>
        <sz val="16"/>
        <color rgb="FFFF0000"/>
        <rFont val="細明體-ExtB"/>
        <family val="1"/>
        <charset val="136"/>
      </rPr>
      <t>1</t>
    </r>
    <r>
      <rPr>
        <b/>
        <sz val="16"/>
        <color rgb="FFFF0000"/>
        <rFont val="新細明體"/>
        <family val="1"/>
        <charset val="136"/>
      </rPr>
      <t>日始加保，則以</t>
    </r>
    <r>
      <rPr>
        <b/>
        <sz val="16"/>
        <color rgb="FFFF0000"/>
        <rFont val="細明體-ExtB"/>
        <family val="1"/>
        <charset val="136"/>
      </rPr>
      <t>28</t>
    </r>
    <r>
      <rPr>
        <b/>
        <sz val="16"/>
        <color rgb="FFFF0000"/>
        <rFont val="新細明體"/>
        <family val="1"/>
        <charset val="136"/>
      </rPr>
      <t>或</t>
    </r>
    <r>
      <rPr>
        <b/>
        <sz val="16"/>
        <color rgb="FFFF0000"/>
        <rFont val="細明體-ExtB"/>
        <family val="1"/>
        <charset val="136"/>
      </rPr>
      <t>29</t>
    </r>
    <r>
      <rPr>
        <b/>
        <sz val="16"/>
        <color rgb="FFFF0000"/>
        <rFont val="新細明體"/>
        <family val="1"/>
        <charset val="136"/>
      </rPr>
      <t xml:space="preserve">日計算）
</t>
    </r>
    <r>
      <rPr>
        <b/>
        <sz val="16"/>
        <color rgb="FFFF0000"/>
        <rFont val="細明體-ExtB"/>
        <family val="1"/>
        <charset val="136"/>
      </rPr>
      <t>2.</t>
    </r>
    <r>
      <rPr>
        <b/>
        <sz val="16"/>
        <color rgb="FFFF0000"/>
        <rFont val="新細明體"/>
        <family val="1"/>
        <charset val="136"/>
      </rPr>
      <t>如工作日是</t>
    </r>
    <r>
      <rPr>
        <b/>
        <sz val="16"/>
        <color rgb="FFFF0000"/>
        <rFont val="細明體-ExtB"/>
        <family val="1"/>
        <charset val="136"/>
      </rPr>
      <t>30</t>
    </r>
    <r>
      <rPr>
        <b/>
        <sz val="16"/>
        <color rgb="FFFF0000"/>
        <rFont val="新細明體"/>
        <family val="1"/>
        <charset val="136"/>
      </rPr>
      <t>、</t>
    </r>
    <r>
      <rPr>
        <b/>
        <sz val="16"/>
        <color rgb="FFFF0000"/>
        <rFont val="細明體-ExtB"/>
        <family val="1"/>
        <charset val="136"/>
      </rPr>
      <t>31</t>
    </r>
    <r>
      <rPr>
        <b/>
        <sz val="16"/>
        <color rgb="FFFF0000"/>
        <rFont val="新細明體"/>
        <family val="1"/>
        <charset val="136"/>
      </rPr>
      <t>日二天，以</t>
    </r>
    <r>
      <rPr>
        <b/>
        <sz val="16"/>
        <color rgb="FFFF0000"/>
        <rFont val="細明體-ExtB"/>
        <family val="1"/>
        <charset val="136"/>
      </rPr>
      <t>1</t>
    </r>
    <r>
      <rPr>
        <b/>
        <sz val="16"/>
        <color rgb="FFFF0000"/>
        <rFont val="新細明體"/>
        <family val="1"/>
        <charset val="136"/>
      </rPr>
      <t xml:space="preserve">日計算
</t>
    </r>
    <r>
      <rPr>
        <b/>
        <sz val="16"/>
        <color rgb="FFFF0000"/>
        <rFont val="細明體-ExtB"/>
        <family val="1"/>
        <charset val="136"/>
      </rPr>
      <t>3.</t>
    </r>
    <r>
      <rPr>
        <b/>
        <sz val="16"/>
        <color rgb="FFFF0000"/>
        <rFont val="新細明體"/>
        <family val="1"/>
        <charset val="136"/>
      </rPr>
      <t xml:space="preserve">月中加保
</t>
    </r>
    <r>
      <rPr>
        <b/>
        <sz val="16"/>
        <color rgb="FFFF0000"/>
        <rFont val="細明體-ExtB"/>
        <family val="1"/>
        <charset val="136"/>
      </rPr>
      <t xml:space="preserve">   (1)</t>
    </r>
    <r>
      <rPr>
        <b/>
        <sz val="16"/>
        <color rgb="FFFF0000"/>
        <rFont val="新細明體"/>
        <family val="1"/>
        <charset val="136"/>
      </rPr>
      <t>工作日延續至隔月或月底，當月加保日以</t>
    </r>
    <r>
      <rPr>
        <b/>
        <sz val="16"/>
        <color rgb="FFFF0000"/>
        <rFont val="細明體-ExtB"/>
        <family val="1"/>
        <charset val="136"/>
      </rPr>
      <t>30-(D-1)</t>
    </r>
    <r>
      <rPr>
        <b/>
        <sz val="16"/>
        <color rgb="FFFF0000"/>
        <rFont val="新細明體"/>
        <family val="1"/>
        <charset val="136"/>
      </rPr>
      <t>日計算，如</t>
    </r>
    <r>
      <rPr>
        <b/>
        <sz val="16"/>
        <color rgb="FFFF0000"/>
        <rFont val="細明體-ExtB"/>
        <family val="1"/>
        <charset val="136"/>
      </rPr>
      <t>13</t>
    </r>
    <r>
      <rPr>
        <b/>
        <sz val="16"/>
        <color rgb="FFFF0000"/>
        <rFont val="新細明體"/>
        <family val="1"/>
        <charset val="136"/>
      </rPr>
      <t>日加保至</t>
    </r>
    <r>
      <rPr>
        <b/>
        <sz val="16"/>
        <color rgb="FFFF0000"/>
        <rFont val="細明體-ExtB"/>
        <family val="1"/>
        <charset val="136"/>
      </rPr>
      <t>31</t>
    </r>
    <r>
      <rPr>
        <b/>
        <sz val="16"/>
        <color rgb="FFFF0000"/>
        <rFont val="新細明體"/>
        <family val="1"/>
        <charset val="136"/>
      </rPr>
      <t>日，天數為</t>
    </r>
    <r>
      <rPr>
        <b/>
        <sz val="16"/>
        <color rgb="FFFF0000"/>
        <rFont val="細明體-ExtB"/>
        <family val="1"/>
        <charset val="136"/>
      </rPr>
      <t>30-(13-1)=18</t>
    </r>
    <r>
      <rPr>
        <b/>
        <sz val="16"/>
        <color rgb="FFFF0000"/>
        <rFont val="新細明體"/>
        <family val="1"/>
        <charset val="136"/>
      </rPr>
      <t xml:space="preserve">日，次月則以實際加保天數計算。
</t>
    </r>
    <r>
      <rPr>
        <b/>
        <sz val="16"/>
        <color rgb="FFFF0000"/>
        <rFont val="細明體-ExtB"/>
        <family val="1"/>
        <charset val="136"/>
      </rPr>
      <t xml:space="preserve">   (2)</t>
    </r>
    <r>
      <rPr>
        <b/>
        <sz val="16"/>
        <color rgb="FFFF0000"/>
        <rFont val="新細明體"/>
        <family val="1"/>
        <charset val="136"/>
      </rPr>
      <t>工作日為當月，以到職日</t>
    </r>
    <r>
      <rPr>
        <b/>
        <sz val="16"/>
        <color rgb="FFFF0000"/>
        <rFont val="細明體-ExtB"/>
        <family val="1"/>
        <charset val="136"/>
      </rPr>
      <t>-(D-1)</t>
    </r>
    <r>
      <rPr>
        <b/>
        <sz val="16"/>
        <color rgb="FFFF0000"/>
        <rFont val="新細明體"/>
        <family val="1"/>
        <charset val="136"/>
      </rPr>
      <t>日計算，如</t>
    </r>
    <r>
      <rPr>
        <b/>
        <sz val="16"/>
        <color rgb="FFFF0000"/>
        <rFont val="細明體-ExtB"/>
        <family val="1"/>
        <charset val="136"/>
      </rPr>
      <t>13</t>
    </r>
    <r>
      <rPr>
        <b/>
        <sz val="16"/>
        <color rgb="FFFF0000"/>
        <rFont val="新細明體"/>
        <family val="1"/>
        <charset val="136"/>
      </rPr>
      <t>日至</t>
    </r>
    <r>
      <rPr>
        <b/>
        <sz val="16"/>
        <color rgb="FFFF0000"/>
        <rFont val="細明體-ExtB"/>
        <family val="1"/>
        <charset val="136"/>
      </rPr>
      <t>20</t>
    </r>
    <r>
      <rPr>
        <b/>
        <sz val="16"/>
        <color rgb="FFFF0000"/>
        <rFont val="新細明體"/>
        <family val="1"/>
        <charset val="136"/>
      </rPr>
      <t>日加保，天數為</t>
    </r>
    <r>
      <rPr>
        <b/>
        <sz val="16"/>
        <color rgb="FFFF0000"/>
        <rFont val="細明體-ExtB"/>
        <family val="1"/>
        <charset val="136"/>
      </rPr>
      <t>20-(13-1)=8</t>
    </r>
    <r>
      <rPr>
        <b/>
        <sz val="16"/>
        <color rgb="FFFF0000"/>
        <rFont val="新細明體"/>
        <family val="1"/>
        <charset val="136"/>
      </rPr>
      <t xml:space="preserve">日。
二、月投保級距算法：
</t>
    </r>
    <r>
      <rPr>
        <b/>
        <sz val="16"/>
        <color rgb="FFFF0000"/>
        <rFont val="細明體-ExtB"/>
        <family val="1"/>
        <charset val="136"/>
      </rPr>
      <t>1.</t>
    </r>
    <r>
      <rPr>
        <b/>
        <sz val="16"/>
        <color rgb="FFFF0000"/>
        <rFont val="新細明體"/>
        <family val="1"/>
        <charset val="136"/>
      </rPr>
      <t xml:space="preserve">直接領取月薪
</t>
    </r>
    <r>
      <rPr>
        <b/>
        <sz val="16"/>
        <color rgb="FFFF0000"/>
        <rFont val="細明體-ExtB"/>
        <family val="1"/>
        <charset val="136"/>
      </rPr>
      <t>2.</t>
    </r>
    <r>
      <rPr>
        <b/>
        <sz val="16"/>
        <color rgb="FFFF0000"/>
        <rFont val="新細明體"/>
        <family val="1"/>
        <charset val="136"/>
      </rPr>
      <t>每日工作的小時數</t>
    </r>
    <r>
      <rPr>
        <b/>
        <sz val="16"/>
        <color rgb="FFFF0000"/>
        <rFont val="細明體-ExtB"/>
        <family val="1"/>
        <charset val="136"/>
      </rPr>
      <t xml:space="preserve">X168X30
</t>
    </r>
    <r>
      <rPr>
        <b/>
        <sz val="16"/>
        <color rgb="FFFF0000"/>
        <rFont val="新細明體"/>
        <family val="1"/>
        <charset val="136"/>
      </rPr>
      <t xml:space="preserve">三、眷屬健保加保人數計算方式：
</t>
    </r>
    <r>
      <rPr>
        <b/>
        <sz val="16"/>
        <color rgb="FFFF0000"/>
        <rFont val="細明體-ExtB"/>
        <family val="1"/>
        <charset val="136"/>
      </rPr>
      <t>1.</t>
    </r>
    <r>
      <rPr>
        <b/>
        <sz val="16"/>
        <color rgb="FFFF0000"/>
        <rFont val="新細明體"/>
        <family val="1"/>
        <charset val="136"/>
      </rPr>
      <t>每加一位眷屬即於眷屬欄位中填入數量，因每戶健保費以</t>
    </r>
    <r>
      <rPr>
        <b/>
        <sz val="16"/>
        <color rgb="FFFF0000"/>
        <rFont val="細明體-ExtB"/>
        <family val="1"/>
        <charset val="136"/>
      </rPr>
      <t>4</t>
    </r>
    <r>
      <rPr>
        <b/>
        <sz val="16"/>
        <color rgb="FFFF0000"/>
        <rFont val="新細明體"/>
        <family val="1"/>
        <charset val="136"/>
      </rPr>
      <t>人</t>
    </r>
    <r>
      <rPr>
        <b/>
        <sz val="16"/>
        <color rgb="FFFF0000"/>
        <rFont val="細明體-ExtB"/>
        <family val="1"/>
        <charset val="136"/>
      </rPr>
      <t>(</t>
    </r>
    <r>
      <rPr>
        <b/>
        <sz val="16"/>
        <color rgb="FFFF0000"/>
        <rFont val="新細明體"/>
        <family val="1"/>
        <charset val="136"/>
      </rPr>
      <t>含就職者本人</t>
    </r>
    <r>
      <rPr>
        <b/>
        <sz val="16"/>
        <color rgb="FFFF0000"/>
        <rFont val="細明體-ExtB"/>
        <family val="1"/>
        <charset val="136"/>
      </rPr>
      <t>)</t>
    </r>
    <r>
      <rPr>
        <b/>
        <sz val="16"/>
        <color rgb="FFFF0000"/>
        <rFont val="新細明體"/>
        <family val="1"/>
        <charset val="136"/>
      </rPr>
      <t>為上限，如眷屬人數超過</t>
    </r>
    <r>
      <rPr>
        <b/>
        <sz val="16"/>
        <color rgb="FFFF0000"/>
        <rFont val="細明體-ExtB"/>
        <family val="1"/>
        <charset val="136"/>
      </rPr>
      <t>4</t>
    </r>
    <r>
      <rPr>
        <b/>
        <sz val="16"/>
        <color rgb="FFFF0000"/>
        <rFont val="新細明體"/>
        <family val="1"/>
        <charset val="136"/>
      </rPr>
      <t xml:space="preserve">人，請於眷屬不計欄位中填入不計人數。
</t>
    </r>
    <r>
      <rPr>
        <b/>
        <sz val="16"/>
        <color rgb="FFFF0000"/>
        <rFont val="細明體-ExtB"/>
        <family val="1"/>
        <charset val="136"/>
      </rPr>
      <t>2.</t>
    </r>
    <r>
      <rPr>
        <b/>
        <sz val="16"/>
        <color rgb="FFFF0000"/>
        <rFont val="新細明體"/>
        <family val="1"/>
        <charset val="136"/>
      </rPr>
      <t>如眷屬人數</t>
    </r>
    <r>
      <rPr>
        <b/>
        <sz val="16"/>
        <color rgb="FFFF0000"/>
        <rFont val="細明體-ExtB"/>
        <family val="1"/>
        <charset val="136"/>
      </rPr>
      <t>4</t>
    </r>
    <r>
      <rPr>
        <b/>
        <sz val="16"/>
        <color rgb="FFFF0000"/>
        <rFont val="新細明體"/>
        <family val="1"/>
        <charset val="136"/>
      </rPr>
      <t>人，眷屬不計欄位填入</t>
    </r>
    <r>
      <rPr>
        <b/>
        <sz val="16"/>
        <color rgb="FFFF0000"/>
        <rFont val="細明體-ExtB"/>
        <family val="1"/>
        <charset val="136"/>
      </rPr>
      <t>"1"</t>
    </r>
    <r>
      <rPr>
        <b/>
        <sz val="16"/>
        <color rgb="FFFF0000"/>
        <rFont val="新細明體"/>
        <family val="1"/>
        <charset val="136"/>
      </rPr>
      <t>，如眷屬人數為</t>
    </r>
    <r>
      <rPr>
        <b/>
        <sz val="16"/>
        <color rgb="FFFF0000"/>
        <rFont val="細明體-ExtB"/>
        <family val="1"/>
        <charset val="136"/>
      </rPr>
      <t>5</t>
    </r>
    <r>
      <rPr>
        <b/>
        <sz val="16"/>
        <color rgb="FFFF0000"/>
        <rFont val="新細明體"/>
        <family val="1"/>
        <charset val="136"/>
      </rPr>
      <t>人，則於眷屬不計欄位中填入</t>
    </r>
    <r>
      <rPr>
        <b/>
        <sz val="16"/>
        <color rgb="FFFF0000"/>
        <rFont val="細明體-ExtB"/>
        <family val="1"/>
        <charset val="136"/>
      </rPr>
      <t xml:space="preserve">"2" 
</t>
    </r>
    <r>
      <rPr>
        <b/>
        <sz val="16"/>
        <color rgb="FFFF0000"/>
        <rFont val="新細明體"/>
        <family val="1"/>
        <charset val="136"/>
      </rPr>
      <t>四、表內未加健保之健保費是以填入之月投保金額計算，實際保費須以實際領取金額</t>
    </r>
    <r>
      <rPr>
        <b/>
        <sz val="16"/>
        <color rgb="FFFF0000"/>
        <rFont val="細明體-ExtB"/>
        <family val="1"/>
        <charset val="136"/>
      </rPr>
      <t>*0.0211</t>
    </r>
    <r>
      <rPr>
        <b/>
        <sz val="16"/>
        <color rgb="FFFF0000"/>
        <rFont val="新細明體"/>
        <family val="1"/>
        <charset val="136"/>
      </rPr>
      <t>計算</t>
    </r>
    <phoneticPr fontId="5" type="noConversion"/>
  </si>
  <si>
    <t>職災級距(元)</t>
    <phoneticPr fontId="3" type="noConversion"/>
  </si>
  <si>
    <r>
      <t>勞工保險投保</t>
    </r>
    <r>
      <rPr>
        <b/>
        <sz val="18"/>
        <color rgb="FF000000"/>
        <rFont val="標楷體"/>
        <family val="4"/>
        <charset val="136"/>
      </rPr>
      <t>薪資分級表</t>
    </r>
  </si>
  <si>
    <t>第1級</t>
  </si>
  <si>
    <t>第2級</t>
  </si>
  <si>
    <t>一般(加健保)</t>
    <phoneticPr fontId="5" type="noConversion"/>
  </si>
  <si>
    <t>請輸入投保條件</t>
    <phoneticPr fontId="14" type="noConversion"/>
  </si>
  <si>
    <t>投保
薪資</t>
    <phoneticPr fontId="14" type="noConversion"/>
  </si>
  <si>
    <t>當月
在保天數</t>
    <phoneticPr fontId="14" type="noConversion"/>
  </si>
  <si>
    <r>
      <t xml:space="preserve">勞退
自提率
</t>
    </r>
    <r>
      <rPr>
        <sz val="10"/>
        <color theme="1"/>
        <rFont val="微軟正黑體"/>
        <family val="2"/>
        <charset val="136"/>
      </rPr>
      <t>請輸入0-6%</t>
    </r>
    <phoneticPr fontId="14" type="noConversion"/>
  </si>
  <si>
    <t>機關負擔</t>
    <phoneticPr fontId="14" type="noConversion"/>
  </si>
  <si>
    <t>個人負擔</t>
    <phoneticPr fontId="14" type="noConversion"/>
  </si>
  <si>
    <t>勞保費</t>
    <phoneticPr fontId="14" type="noConversion"/>
  </si>
  <si>
    <t>健保費</t>
    <phoneticPr fontId="14" type="noConversion"/>
  </si>
  <si>
    <t>補充保費</t>
    <phoneticPr fontId="14" type="noConversion"/>
  </si>
  <si>
    <t>勞退費</t>
    <phoneticPr fontId="14" type="noConversion"/>
  </si>
  <si>
    <t>試算結果</t>
    <phoneticPr fontId="14" type="noConversion"/>
  </si>
  <si>
    <r>
      <t xml:space="preserve">是否為
外籍人士
</t>
    </r>
    <r>
      <rPr>
        <sz val="10"/>
        <color theme="1"/>
        <rFont val="微軟正黑體"/>
        <family val="2"/>
        <charset val="136"/>
      </rPr>
      <t>請填入是否</t>
    </r>
    <phoneticPr fontId="14" type="noConversion"/>
  </si>
  <si>
    <r>
      <t xml:space="preserve">是否投保
【健保】
</t>
    </r>
    <r>
      <rPr>
        <sz val="10"/>
        <color theme="1"/>
        <rFont val="微軟正黑體"/>
        <family val="2"/>
        <charset val="136"/>
      </rPr>
      <t>請填入是否</t>
    </r>
    <phoneticPr fontId="14" type="noConversion"/>
  </si>
  <si>
    <r>
      <t xml:space="preserve">已領
老人年金
</t>
    </r>
    <r>
      <rPr>
        <sz val="10"/>
        <color theme="1"/>
        <rFont val="微軟正黑體"/>
        <family val="2"/>
        <charset val="136"/>
      </rPr>
      <t>請填入是否</t>
    </r>
    <phoneticPr fontId="14" type="noConversion"/>
  </si>
  <si>
    <t>否</t>
  </si>
  <si>
    <t>職災</t>
    <phoneticPr fontId="3" type="noConversion"/>
  </si>
  <si>
    <t>勞工退休金月提繳分級表</t>
  </si>
  <si>
    <t>勞工職業災害保險投保薪資分級表</t>
  </si>
  <si>
    <t>69,801元以上</t>
  </si>
  <si>
    <t>全民健康保險保險費負擔金額表(三)</t>
    <phoneticPr fontId="3" type="noConversion"/>
  </si>
  <si>
    <t>﹝公、民營事業、機構及有一定雇主之受僱者適用﹞</t>
    <phoneticPr fontId="3" type="noConversion"/>
  </si>
  <si>
    <t>投保金額等級</t>
    <phoneticPr fontId="3" type="noConversion"/>
  </si>
  <si>
    <t>投保單位負擔金額﹝負擔比率60%﹞</t>
    <phoneticPr fontId="3" type="noConversion"/>
  </si>
  <si>
    <t>政府補助金額﹝補助比率10%﹞</t>
    <phoneticPr fontId="3" type="noConversion"/>
  </si>
  <si>
    <t>本人</t>
    <phoneticPr fontId="3" type="noConversion"/>
  </si>
  <si>
    <t>本人+１眷口</t>
    <phoneticPr fontId="3" type="noConversion"/>
  </si>
  <si>
    <t>本人+２眷口</t>
    <phoneticPr fontId="3" type="noConversion"/>
  </si>
  <si>
    <t>本人+３眷口</t>
    <phoneticPr fontId="3" type="noConversion"/>
  </si>
  <si>
    <t xml:space="preserve">                         中央健康保險署製表</t>
    <phoneticPr fontId="3" type="noConversion"/>
  </si>
  <si>
    <t>資料驗證</t>
    <phoneticPr fontId="14" type="noConversion"/>
  </si>
  <si>
    <t>是</t>
    <phoneticPr fontId="5" type="noConversion"/>
  </si>
  <si>
    <t>否</t>
    <phoneticPr fontId="5" type="noConversion"/>
  </si>
  <si>
    <r>
      <rPr>
        <sz val="12"/>
        <color theme="1"/>
        <rFont val="微軟正黑體"/>
        <family val="2"/>
        <charset val="136"/>
      </rPr>
      <t xml:space="preserve">健保
眷口數
</t>
    </r>
    <r>
      <rPr>
        <sz val="10"/>
        <color theme="1"/>
        <rFont val="微軟正黑體"/>
        <family val="2"/>
        <charset val="136"/>
      </rPr>
      <t>超過3人請填3</t>
    </r>
    <phoneticPr fontId="14" type="noConversion"/>
  </si>
  <si>
    <r>
      <rPr>
        <sz val="12"/>
        <color theme="1"/>
        <rFont val="Wingdings 2"/>
        <family val="1"/>
        <charset val="2"/>
      </rPr>
      <t>è</t>
    </r>
    <r>
      <rPr>
        <sz val="12"/>
        <color theme="1"/>
        <rFont val="微軟正黑體"/>
        <family val="2"/>
        <charset val="136"/>
      </rPr>
      <t>注意事項</t>
    </r>
    <r>
      <rPr>
        <sz val="12"/>
        <color theme="1"/>
        <rFont val="Wingdings 2"/>
        <family val="1"/>
        <charset val="2"/>
      </rPr>
      <t>è</t>
    </r>
    <r>
      <rPr>
        <sz val="12"/>
        <color theme="1"/>
        <rFont val="微軟正黑體"/>
        <family val="2"/>
        <charset val="136"/>
      </rPr>
      <t xml:space="preserve">
1.投保薪資：請填入勞健保業務申請單所記金額。</t>
    </r>
    <r>
      <rPr>
        <b/>
        <sz val="12"/>
        <color theme="1"/>
        <rFont val="微軟正黑體"/>
        <family val="2"/>
        <charset val="136"/>
      </rPr>
      <t>(非實際請領金額)</t>
    </r>
    <r>
      <rPr>
        <sz val="12"/>
        <color theme="1"/>
        <rFont val="微軟正黑體"/>
        <family val="2"/>
        <charset val="136"/>
      </rPr>
      <t xml:space="preserve">
2.當月在保天數：
   (1)請填入當月在保天數，投保30至31日，以1日計算。
   (2)除2月外，不論大小月，整月在保請填入30。
   (3)除2月外，破月加保至月底請以30-當月起保日+1計算天數。
   (4)如於2月底離職請以28-2月起保日+1或29-2月起保日+1計算天數。
</t>
    </r>
    <phoneticPr fontId="14" type="noConversion"/>
  </si>
  <si>
    <t>投保薪資等級</t>
    <phoneticPr fontId="48" type="noConversion"/>
  </si>
  <si>
    <t>月薪資總額
（實物給付應折現金計算）</t>
    <phoneticPr fontId="48" type="noConversion"/>
  </si>
  <si>
    <t>月投保薪資</t>
    <phoneticPr fontId="48" type="noConversion"/>
  </si>
  <si>
    <t>28,590元</t>
  </si>
  <si>
    <t>備註</t>
    <phoneticPr fontId="48" type="noConversion"/>
  </si>
  <si>
    <t>26,401元至27,600元</t>
  </si>
  <si>
    <t>27,601元至28,590元</t>
  </si>
  <si>
    <t>第14級</t>
  </si>
  <si>
    <t>第15級</t>
  </si>
  <si>
    <t>第16級</t>
  </si>
  <si>
    <t>第17級</t>
  </si>
  <si>
    <t>第18級</t>
  </si>
  <si>
    <t>第19級</t>
  </si>
  <si>
    <t>第20級</t>
  </si>
  <si>
    <t>第21級</t>
  </si>
  <si>
    <t>領取月薪13500以下，只保1天</t>
    <phoneticPr fontId="5" type="noConversion"/>
  </si>
  <si>
    <t>115年1月1日起實施</t>
    <phoneticPr fontId="3" type="noConversion"/>
  </si>
  <si>
    <t>註:1.自115年1月1日起配合基本工資調整，第一級調整為29,500元。</t>
    <phoneticPr fontId="3" type="noConversion"/>
  </si>
  <si>
    <t xml:space="preserve">    2.自114年1月1日起，投保金額最高一級調整為313,000元。</t>
    <phoneticPr fontId="3" type="noConversion"/>
  </si>
  <si>
    <t xml:space="preserve">    3.自113年1月1日起調整平均眷口數為0.56人，投保單位負擔金額含本人
       及平均眷屬人數0.56人,合計1.56人。</t>
    <phoneticPr fontId="3" type="noConversion"/>
  </si>
  <si>
    <t xml:space="preserve">    4.自110年1月1日起費率調整為5.17%。</t>
    <phoneticPr fontId="3" type="noConversion"/>
  </si>
  <si>
    <t>中華民國114年11月17日勞動部勞動保3字第1140090499號令修正發布，自115年1月1日施行</t>
  </si>
  <si>
    <t>第 1級</t>
  </si>
  <si>
    <t>29,500元以下</t>
  </si>
  <si>
    <t>29,500元</t>
  </si>
  <si>
    <t>29,501元至30,300元</t>
  </si>
  <si>
    <t>第 5級</t>
  </si>
  <si>
    <t>備</t>
  </si>
  <si>
    <t>註</t>
  </si>
  <si>
    <t>一、本表依勞工職業災害保險及保護法第十七條第四項規定訂定之。</t>
  </si>
  <si>
    <t>二、本表投保薪資金額以新臺幣元為單位。</t>
  </si>
  <si>
    <t>月投保薪資</t>
    <phoneticPr fontId="14" type="noConversion"/>
  </si>
  <si>
    <t>月薪資總額（實物給付應折現金計算）</t>
    <phoneticPr fontId="14" type="noConversion"/>
  </si>
  <si>
    <t>投保薪資等級</t>
    <phoneticPr fontId="14" type="noConversion"/>
  </si>
  <si>
    <t>中華民國114年11月24日勞動部勞動福3字第1140153598號令修正發布，自115年1月1日生效</t>
    <phoneticPr fontId="14" type="noConversion"/>
  </si>
  <si>
    <t>月提繳工資/月提繳執行業務所得</t>
  </si>
  <si>
    <t>28,591元至29,500元</t>
  </si>
  <si>
    <t>備註：</t>
  </si>
  <si>
    <t>一、本表依勞工退休金條例第十四條第五項規定訂定之。</t>
  </si>
  <si>
    <t>二、本表月提繳工資/月提繳執行業務所得金額以新臺幣元為單位，角以下四捨五入。</t>
  </si>
  <si>
    <t>中華民國114年11月21日勞動部勞動保2字第1140091863號令修正發布，自115年1月1日施行</t>
    <phoneticPr fontId="14" type="noConversion"/>
  </si>
  <si>
    <t>一、	本表依勞工保險條例第十四條第三項規定訂定之。
二、	職業訓練機構受訓者之薪資報酬未達最低工資者，其月投保薪資分13,500元（13,500元以下者）、15,840元（13,501元至15,840元）、16,500元（15,841元至16,500元）、17,280元（16,501元至17,280元）、17,880元（17,281元至17,880元）、19,047元（17,881元至19,047元）、20,008元（19,048元至20,008元）、21,009元（20,009元至21,009元）、22,000元（21,010元至22,000元）、23,100元（22,001元至23,100元）、24,000元(23,101元至24,000元)、25,250元（24,001元至25,250元）、26,400元 （25,251元至26,400元）、27,600元（26,401元至27,600元）及28,590元(27,601元至28,590元)十五級，其薪資總額超過28,590元而未達最低工資者，應依本表第一級申報。
三、	部分工時勞工保險被保險人之薪資報酬未達最低工資者，其月投保薪資分11,100元(11,100元以下者)及12,540元(11,101元至12,540元)二級，其薪資總額超過12,540元者，應依前項規定覈實申報。
四、	依身心障礙者權益保障法規定之庇護性就業身心障礙者被保險人之薪資報酬未達最低工資者，其月投保薪資分6,000元（6,000元以下）、7,500元（6,001元至7,500元）、8,700元（7,501元至8,700元）、9,900元（8,701元至9,900元）、11,100元（9,901元至11,100元）、12,540元(11,101元至12,540元)，其薪資總額超過12,540元者，應依第二項規定覈實申報。
五、	本表投保薪資金額以新臺幣元為單位。</t>
    <phoneticPr fontId="48" type="noConversion"/>
  </si>
  <si>
    <t>人事室每月1日公告上月份保費，本試算結果僅供參考，請依次月1日公告為主。</t>
    <phoneticPr fontId="14" type="noConversion"/>
  </si>
  <si>
    <t>否</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</si>
</sst>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76" formatCode="_(* #,##0_);_(* \(#,##0\);_(* &quot;-&quot;_);_(@_)"/>
    <numFmt numFmtId="177" formatCode="0_ "/>
    <numFmt numFmtId="178" formatCode="0_);[Red]\(0\)"/>
    <numFmt numFmtId="179" formatCode="&quot; &quot;#,##0&quot; &quot;;&quot; (&quot;#,##0&quot;)&quot;;&quot; - &quot;;&quot; &quot;@&quot; &quot;"/>
  </numFmts>
  <fonts count="50">
    <font>
      <sz val="12"/>
      <color theme="1"/>
      <name val="新細明體"/>
      <family val="1"/>
      <charset val="136"/>
      <scheme val="minor"/>
    </font>
    <font>
      <sz val="12"/>
      <color theme="1"/>
      <name val="新細明體"/>
      <family val="2"/>
      <charset val="136"/>
      <scheme val="minor"/>
    </font>
    <font>
      <sz val="12"/>
      <name val="新細明體"/>
      <family val="1"/>
      <charset val="136"/>
    </font>
    <font>
      <sz val="9"/>
      <name val="新細明體"/>
      <family val="1"/>
      <charset val="136"/>
    </font>
    <font>
      <sz val="12"/>
      <name val="Times New Roman"/>
      <family val="1"/>
    </font>
    <font>
      <sz val="9"/>
      <name val="新細明體"/>
      <family val="1"/>
      <charset val="136"/>
    </font>
    <font>
      <b/>
      <sz val="12"/>
      <name val="標楷體"/>
      <family val="4"/>
      <charset val="136"/>
    </font>
    <font>
      <b/>
      <sz val="11"/>
      <name val="標楷體"/>
      <family val="4"/>
      <charset val="136"/>
    </font>
    <font>
      <sz val="9"/>
      <name val="新細明體"/>
      <family val="1"/>
      <charset val="136"/>
    </font>
    <font>
      <sz val="12"/>
      <color theme="1"/>
      <name val="新細明體"/>
      <family val="1"/>
      <charset val="136"/>
      <scheme val="minor"/>
    </font>
    <font>
      <b/>
      <sz val="12"/>
      <color theme="1"/>
      <name val="Times New Roman"/>
      <family val="1"/>
    </font>
    <font>
      <sz val="12"/>
      <color theme="1"/>
      <name val="Times New Roman"/>
      <family val="1"/>
    </font>
    <font>
      <sz val="12"/>
      <name val="新細明體"/>
      <family val="1"/>
      <charset val="136"/>
      <scheme val="minor"/>
    </font>
    <font>
      <b/>
      <sz val="12"/>
      <color rgb="FFFF0000"/>
      <name val="華康中特圓體(P)"/>
      <family val="2"/>
      <charset val="136"/>
    </font>
    <font>
      <sz val="9"/>
      <name val="新細明體"/>
      <family val="1"/>
      <charset val="136"/>
      <scheme val="minor"/>
    </font>
    <font>
      <b/>
      <sz val="12"/>
      <name val="Times New Roman"/>
      <family val="1"/>
    </font>
    <font>
      <b/>
      <sz val="12"/>
      <color theme="1"/>
      <name val="標楷體"/>
      <family val="4"/>
      <charset val="136"/>
    </font>
    <font>
      <b/>
      <u/>
      <sz val="11"/>
      <name val="標楷體"/>
      <family val="4"/>
      <charset val="136"/>
    </font>
    <font>
      <b/>
      <i/>
      <u/>
      <sz val="24"/>
      <color rgb="FFFF0000"/>
      <name val="華康勘亭流(P)"/>
      <family val="4"/>
      <charset val="136"/>
    </font>
    <font>
      <b/>
      <sz val="16"/>
      <color rgb="FFFF0000"/>
      <name val="華康中特圓體(P)"/>
      <family val="2"/>
      <charset val="136"/>
    </font>
    <font>
      <sz val="9"/>
      <color indexed="81"/>
      <name val="Tahoma"/>
      <family val="2"/>
    </font>
    <font>
      <b/>
      <sz val="9"/>
      <color indexed="81"/>
      <name val="Tahoma"/>
      <family val="2"/>
    </font>
    <font>
      <sz val="9"/>
      <color indexed="81"/>
      <name val="細明體"/>
      <family val="3"/>
      <charset val="136"/>
    </font>
    <font>
      <b/>
      <sz val="12"/>
      <color rgb="FFFF0000"/>
      <name val="標楷體"/>
      <family val="4"/>
      <charset val="136"/>
    </font>
    <font>
      <b/>
      <sz val="12"/>
      <name val="Showcard Gothic"/>
      <family val="5"/>
    </font>
    <font>
      <b/>
      <sz val="12"/>
      <color rgb="FFFF0000"/>
      <name val="Times New Roman"/>
      <family val="1"/>
    </font>
    <font>
      <b/>
      <sz val="9"/>
      <color indexed="81"/>
      <name val="細明體"/>
      <family val="3"/>
      <charset val="136"/>
    </font>
    <font>
      <b/>
      <sz val="16"/>
      <color rgb="FFFF0000"/>
      <name val="新細明體"/>
      <family val="1"/>
      <charset val="136"/>
    </font>
    <font>
      <b/>
      <sz val="16"/>
      <color rgb="FFFF0000"/>
      <name val="細明體-ExtB"/>
      <family val="1"/>
      <charset val="136"/>
    </font>
    <font>
      <b/>
      <sz val="16"/>
      <color rgb="FFFF0000"/>
      <name val="華康中特圓體(P)"/>
      <family val="1"/>
      <charset val="136"/>
    </font>
    <font>
      <sz val="12"/>
      <color theme="1"/>
      <name val="標楷體"/>
      <family val="4"/>
      <charset val="136"/>
    </font>
    <font>
      <b/>
      <sz val="18"/>
      <color theme="1"/>
      <name val="標楷體"/>
      <family val="4"/>
      <charset val="136"/>
    </font>
    <font>
      <sz val="12"/>
      <color rgb="FF000000"/>
      <name val="標楷體"/>
      <family val="4"/>
      <charset val="136"/>
    </font>
    <font>
      <sz val="12"/>
      <color rgb="FF000000"/>
      <name val="Times New Roman"/>
      <family val="1"/>
    </font>
    <font>
      <b/>
      <sz val="18"/>
      <color rgb="FF000000"/>
      <name val="標楷體"/>
      <family val="4"/>
      <charset val="136"/>
    </font>
    <font>
      <sz val="12"/>
      <color theme="1"/>
      <name val="微軟正黑體"/>
      <family val="2"/>
      <charset val="136"/>
    </font>
    <font>
      <sz val="10"/>
      <color theme="1"/>
      <name val="微軟正黑體"/>
      <family val="2"/>
      <charset val="136"/>
    </font>
    <font>
      <sz val="12"/>
      <color rgb="FFFF0000"/>
      <name val="微軟正黑體"/>
      <family val="2"/>
      <charset val="136"/>
    </font>
    <font>
      <sz val="12"/>
      <color theme="1"/>
      <name val="Wingdings 2"/>
      <family val="1"/>
      <charset val="2"/>
    </font>
    <font>
      <sz val="12"/>
      <color theme="1"/>
      <name val="微軟正黑體"/>
      <family val="1"/>
      <charset val="2"/>
    </font>
    <font>
      <b/>
      <sz val="12"/>
      <color theme="1"/>
      <name val="微軟正黑體"/>
      <family val="2"/>
      <charset val="136"/>
    </font>
    <font>
      <b/>
      <sz val="18"/>
      <name val="新細明體"/>
      <family val="1"/>
      <charset val="136"/>
      <scheme val="minor"/>
    </font>
    <font>
      <sz val="10"/>
      <name val="新細明體"/>
      <family val="1"/>
      <charset val="136"/>
      <scheme val="minor"/>
    </font>
    <font>
      <sz val="12"/>
      <color indexed="56"/>
      <name val="新細明體"/>
      <family val="1"/>
      <charset val="136"/>
      <scheme val="minor"/>
    </font>
    <font>
      <b/>
      <sz val="12"/>
      <color rgb="FF0000CC"/>
      <name val="新細明體"/>
      <family val="1"/>
      <charset val="136"/>
      <scheme val="minor"/>
    </font>
    <font>
      <b/>
      <sz val="12"/>
      <name val="新細明體"/>
      <family val="1"/>
      <charset val="136"/>
      <scheme val="minor"/>
    </font>
    <font>
      <b/>
      <sz val="12"/>
      <color rgb="FF0000FF"/>
      <name val="新細明體"/>
      <family val="1"/>
      <charset val="136"/>
      <scheme val="minor"/>
    </font>
    <font>
      <sz val="12"/>
      <color rgb="FFFF0000"/>
      <name val="Times New Roman"/>
      <family val="1"/>
    </font>
    <font>
      <sz val="9"/>
      <name val="新細明體"/>
      <family val="2"/>
      <charset val="136"/>
      <scheme val="minor"/>
    </font>
    <font>
      <b/>
      <sz val="20"/>
      <color theme="1"/>
      <name val="標楷體"/>
      <family val="4"/>
      <charset val="136"/>
    </font>
  </fonts>
  <fills count="14">
    <fill>
      <patternFill patternType="none"/>
    </fill>
    <fill>
      <patternFill patternType="gray125"/>
    </fill>
    <fill>
      <patternFill patternType="solid">
        <fgColor indexed="43"/>
        <bgColor indexed="64"/>
      </patternFill>
    </fill>
    <fill>
      <patternFill patternType="solid">
        <fgColor theme="6" tint="0.7999816888943144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7"/>
        <bgColor indexed="64"/>
      </patternFill>
    </fill>
    <fill>
      <patternFill patternType="solid">
        <fgColor theme="7" tint="0.59999389629810485"/>
        <bgColor indexed="64"/>
      </patternFill>
    </fill>
    <fill>
      <patternFill patternType="solid">
        <fgColor theme="4" tint="0.59999389629810485"/>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ck">
        <color rgb="FF00B0F0"/>
      </left>
      <right style="thick">
        <color rgb="FF00B0F0"/>
      </right>
      <top style="thick">
        <color rgb="FF00B0F0"/>
      </top>
      <bottom style="thin">
        <color indexed="64"/>
      </bottom>
      <diagonal/>
    </border>
    <border>
      <left style="thick">
        <color rgb="FF00B0F0"/>
      </left>
      <right style="thick">
        <color rgb="FF00B0F0"/>
      </right>
      <top style="thin">
        <color indexed="64"/>
      </top>
      <bottom style="thin">
        <color indexed="64"/>
      </bottom>
      <diagonal/>
    </border>
    <border>
      <left style="thick">
        <color rgb="FF00B0F0"/>
      </left>
      <right style="thick">
        <color rgb="FF00B0F0"/>
      </right>
      <top/>
      <bottom style="thin">
        <color indexed="64"/>
      </bottom>
      <diagonal/>
    </border>
    <border>
      <left style="thick">
        <color rgb="FF00B0F0"/>
      </left>
      <right style="thick">
        <color rgb="FF00B0F0"/>
      </right>
      <top/>
      <bottom style="thick">
        <color rgb="FF00B0F0"/>
      </bottom>
      <diagonal/>
    </border>
    <border>
      <left style="thick">
        <color rgb="FF00B0F0"/>
      </left>
      <right style="thick">
        <color rgb="FF00B0F0"/>
      </right>
      <top style="thin">
        <color indexed="64"/>
      </top>
      <bottom style="thick">
        <color rgb="FF00B0F0"/>
      </bottom>
      <diagonal/>
    </border>
    <border>
      <left style="thick">
        <color rgb="FF00B0F0"/>
      </left>
      <right/>
      <top/>
      <bottom/>
      <diagonal/>
    </border>
    <border>
      <left style="thick">
        <color rgb="FFFF0000"/>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medium">
        <color indexed="64"/>
      </left>
      <right/>
      <top style="medium">
        <color indexed="64"/>
      </top>
      <bottom/>
      <diagonal/>
    </border>
    <border>
      <left/>
      <right style="thick">
        <color indexed="64"/>
      </right>
      <top style="medium">
        <color indexed="64"/>
      </top>
      <bottom/>
      <diagonal/>
    </border>
    <border>
      <left style="medium">
        <color indexed="64"/>
      </left>
      <right/>
      <top/>
      <bottom style="thick">
        <color indexed="64"/>
      </bottom>
      <diagonal/>
    </border>
    <border>
      <left style="medium">
        <color indexed="64"/>
      </left>
      <right style="thick">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diagonal/>
    </border>
    <border>
      <left/>
      <right style="double">
        <color indexed="64"/>
      </right>
      <top style="thick">
        <color indexed="64"/>
      </top>
      <bottom style="medium">
        <color indexed="64"/>
      </bottom>
      <diagonal/>
    </border>
    <border>
      <left/>
      <right style="double">
        <color indexed="64"/>
      </right>
      <top/>
      <bottom style="medium">
        <color indexed="64"/>
      </bottom>
      <diagonal/>
    </border>
    <border>
      <left/>
      <right style="medium">
        <color indexed="64"/>
      </right>
      <top/>
      <bottom style="thick">
        <color indexed="64"/>
      </bottom>
      <diagonal/>
    </border>
    <border>
      <left/>
      <right style="double">
        <color indexed="64"/>
      </right>
      <top/>
      <bottom style="thick">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diagonal/>
    </border>
    <border>
      <left style="double">
        <color indexed="64"/>
      </left>
      <right/>
      <top/>
      <bottom style="thick">
        <color indexed="64"/>
      </bottom>
      <diagonal/>
    </border>
  </borders>
  <cellStyleXfs count="10">
    <xf numFmtId="0" fontId="0" fillId="0" borderId="0">
      <alignment vertical="center"/>
    </xf>
    <xf numFmtId="0" fontId="4" fillId="0" borderId="0"/>
    <xf numFmtId="0" fontId="2" fillId="0" borderId="0"/>
    <xf numFmtId="0" fontId="9" fillId="0" borderId="0">
      <alignment vertical="center"/>
    </xf>
    <xf numFmtId="176" fontId="4" fillId="0" borderId="0" applyFont="0" applyFill="0" applyBorder="0" applyAlignment="0" applyProtection="0"/>
    <xf numFmtId="9" fontId="9" fillId="0" borderId="0" applyFont="0" applyFill="0" applyBorder="0" applyAlignment="0" applyProtection="0">
      <alignment vertical="center"/>
    </xf>
    <xf numFmtId="0" fontId="33" fillId="0" borderId="0"/>
    <xf numFmtId="179" fontId="33" fillId="0" borderId="0" applyFont="0" applyFill="0" applyBorder="0" applyAlignment="0" applyProtection="0"/>
    <xf numFmtId="0" fontId="1" fillId="0" borderId="0">
      <alignment vertical="center"/>
    </xf>
    <xf numFmtId="41" fontId="1" fillId="0" borderId="0" applyFont="0" applyFill="0" applyBorder="0" applyAlignment="0" applyProtection="0">
      <alignment vertical="center"/>
    </xf>
  </cellStyleXfs>
  <cellXfs count="283">
    <xf numFmtId="0" fontId="0" fillId="0" borderId="0" xfId="0">
      <alignment vertical="center"/>
    </xf>
    <xf numFmtId="0" fontId="12" fillId="0" borderId="0" xfId="0" applyFont="1">
      <alignment vertical="center"/>
    </xf>
    <xf numFmtId="3" fontId="11" fillId="0" borderId="1" xfId="0" applyNumberFormat="1" applyFont="1" applyBorder="1">
      <alignment vertical="center"/>
    </xf>
    <xf numFmtId="3" fontId="25" fillId="0" borderId="1" xfId="0" applyNumberFormat="1" applyFont="1" applyBorder="1">
      <alignment vertical="center"/>
    </xf>
    <xf numFmtId="3" fontId="10" fillId="0" borderId="1" xfId="0" applyNumberFormat="1" applyFont="1" applyBorder="1">
      <alignment vertical="center"/>
    </xf>
    <xf numFmtId="0" fontId="35" fillId="0" borderId="0" xfId="0" applyFont="1">
      <alignment vertical="center"/>
    </xf>
    <xf numFmtId="0" fontId="35" fillId="0" borderId="0" xfId="0" applyFont="1" applyAlignment="1">
      <alignment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xf>
    <xf numFmtId="0" fontId="35" fillId="0" borderId="1" xfId="0" applyFont="1" applyBorder="1" applyAlignment="1" applyProtection="1">
      <alignment horizontal="center" vertical="center"/>
      <protection locked="0"/>
    </xf>
    <xf numFmtId="0" fontId="35" fillId="0" borderId="1" xfId="0" applyFont="1" applyBorder="1" applyAlignment="1" applyProtection="1">
      <alignment horizontal="center" vertical="center" wrapText="1"/>
      <protection locked="0"/>
    </xf>
    <xf numFmtId="9" fontId="35"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xf>
    <xf numFmtId="0" fontId="12" fillId="0" borderId="3" xfId="0" applyFont="1" applyBorder="1">
      <alignment vertical="center"/>
    </xf>
    <xf numFmtId="0" fontId="6" fillId="2" borderId="2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2" borderId="15"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0" borderId="0" xfId="0" applyFont="1" applyAlignment="1">
      <alignment horizontal="center" vertical="center" wrapText="1"/>
    </xf>
    <xf numFmtId="0" fontId="7" fillId="2" borderId="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6" fillId="12" borderId="3" xfId="0" applyFont="1" applyFill="1" applyBorder="1">
      <alignment vertical="center"/>
    </xf>
    <xf numFmtId="0" fontId="10" fillId="12" borderId="29" xfId="0" applyFont="1" applyFill="1" applyBorder="1" applyAlignment="1">
      <alignment horizontal="center" vertical="center"/>
    </xf>
    <xf numFmtId="0" fontId="10" fillId="12" borderId="2" xfId="0" applyFont="1" applyFill="1" applyBorder="1" applyAlignment="1">
      <alignment horizontal="center" vertical="center"/>
    </xf>
    <xf numFmtId="0" fontId="10" fillId="12" borderId="1" xfId="0" applyFont="1" applyFill="1" applyBorder="1" applyAlignment="1">
      <alignment horizontal="center" vertical="center"/>
    </xf>
    <xf numFmtId="9" fontId="10" fillId="12" borderId="1" xfId="5" applyFont="1" applyFill="1" applyBorder="1" applyAlignment="1" applyProtection="1">
      <alignment horizontal="center" vertical="center"/>
    </xf>
    <xf numFmtId="9" fontId="10" fillId="12" borderId="3" xfId="5" applyFont="1" applyFill="1" applyBorder="1" applyAlignment="1" applyProtection="1">
      <alignment horizontal="center" vertical="center"/>
    </xf>
    <xf numFmtId="0" fontId="10" fillId="0" borderId="33" xfId="0" applyFont="1" applyBorder="1" applyAlignment="1">
      <alignment horizontal="center" vertical="center"/>
    </xf>
    <xf numFmtId="0" fontId="10" fillId="12" borderId="17" xfId="0" applyFont="1" applyFill="1" applyBorder="1" applyAlignment="1">
      <alignment horizontal="right" vertical="center"/>
    </xf>
    <xf numFmtId="0" fontId="10" fillId="12" borderId="1" xfId="0" applyFont="1" applyFill="1" applyBorder="1" applyAlignment="1">
      <alignment horizontal="right" vertical="center"/>
    </xf>
    <xf numFmtId="0" fontId="10" fillId="12" borderId="18" xfId="0" applyFont="1" applyFill="1" applyBorder="1" applyAlignment="1">
      <alignment horizontal="right" vertical="center"/>
    </xf>
    <xf numFmtId="0" fontId="10" fillId="0" borderId="0" xfId="0" applyFont="1" applyAlignment="1">
      <alignment horizontal="right" vertical="center"/>
    </xf>
    <xf numFmtId="0" fontId="10" fillId="12" borderId="6" xfId="0" applyFont="1" applyFill="1" applyBorder="1" applyAlignment="1">
      <alignment horizontal="right" vertical="center"/>
    </xf>
    <xf numFmtId="0" fontId="10" fillId="12" borderId="3" xfId="0" applyFont="1" applyFill="1" applyBorder="1" applyAlignment="1">
      <alignment horizontal="right" vertical="center"/>
    </xf>
    <xf numFmtId="0" fontId="10" fillId="12" borderId="29" xfId="0" applyFont="1" applyFill="1" applyBorder="1" applyAlignment="1">
      <alignment horizontal="right" vertical="center"/>
    </xf>
    <xf numFmtId="0" fontId="10" fillId="12" borderId="5" xfId="0" applyFont="1" applyFill="1" applyBorder="1" applyAlignment="1">
      <alignment horizontal="right" vertical="center"/>
    </xf>
    <xf numFmtId="0" fontId="15" fillId="12" borderId="17" xfId="0" applyFont="1" applyFill="1" applyBorder="1" applyAlignment="1">
      <alignment horizontal="right" vertical="center" wrapText="1"/>
    </xf>
    <xf numFmtId="0" fontId="15" fillId="12" borderId="18" xfId="0" applyFont="1" applyFill="1" applyBorder="1" applyAlignment="1">
      <alignment horizontal="right" vertical="center" wrapText="1"/>
    </xf>
    <xf numFmtId="1" fontId="0" fillId="0" borderId="0" xfId="0" applyNumberFormat="1">
      <alignment vertical="center"/>
    </xf>
    <xf numFmtId="0" fontId="16" fillId="0" borderId="3" xfId="0" applyFont="1" applyBorder="1">
      <alignment vertical="center"/>
    </xf>
    <xf numFmtId="0" fontId="10" fillId="0" borderId="29"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0" fillId="0" borderId="1" xfId="0" applyFont="1" applyBorder="1" applyAlignment="1">
      <alignment horizontal="center" vertical="center"/>
    </xf>
    <xf numFmtId="9" fontId="15" fillId="0" borderId="1" xfId="5" applyFont="1" applyFill="1" applyBorder="1" applyAlignment="1" applyProtection="1">
      <alignment horizontal="center" vertical="center"/>
    </xf>
    <xf numFmtId="9" fontId="15" fillId="0" borderId="3" xfId="5" applyFont="1" applyFill="1" applyBorder="1" applyAlignment="1" applyProtection="1">
      <alignment horizontal="center" vertical="center"/>
    </xf>
    <xf numFmtId="0" fontId="15" fillId="0" borderId="29" xfId="0" applyFont="1" applyBorder="1" applyAlignment="1">
      <alignment horizontal="center" vertical="center" wrapText="1"/>
    </xf>
    <xf numFmtId="0" fontId="15" fillId="0" borderId="33" xfId="0" applyFont="1" applyBorder="1" applyAlignment="1">
      <alignment horizontal="center" vertical="center" wrapText="1"/>
    </xf>
    <xf numFmtId="177" fontId="15" fillId="0" borderId="34" xfId="0" applyNumberFormat="1" applyFont="1" applyBorder="1" applyAlignment="1">
      <alignment vertical="center" wrapText="1"/>
    </xf>
    <xf numFmtId="177" fontId="15" fillId="0" borderId="4" xfId="0" applyNumberFormat="1" applyFont="1" applyBorder="1" applyAlignment="1">
      <alignment vertical="center" wrapText="1"/>
    </xf>
    <xf numFmtId="0" fontId="15" fillId="0" borderId="4" xfId="0" applyFont="1" applyBorder="1">
      <alignment vertical="center"/>
    </xf>
    <xf numFmtId="0" fontId="15" fillId="0" borderId="19" xfId="0" applyFont="1" applyBorder="1">
      <alignment vertical="center"/>
    </xf>
    <xf numFmtId="0" fontId="15" fillId="0" borderId="0" xfId="0" applyFont="1">
      <alignment vertical="center"/>
    </xf>
    <xf numFmtId="0" fontId="10" fillId="4" borderId="6" xfId="0" applyFont="1" applyFill="1" applyBorder="1" applyAlignment="1">
      <alignment horizontal="right" vertical="center"/>
    </xf>
    <xf numFmtId="0" fontId="10" fillId="4" borderId="3" xfId="0" applyFont="1" applyFill="1" applyBorder="1" applyAlignment="1">
      <alignment horizontal="right" vertical="center"/>
    </xf>
    <xf numFmtId="0" fontId="10" fillId="4" borderId="29" xfId="0" applyFont="1" applyFill="1" applyBorder="1" applyAlignment="1">
      <alignment horizontal="right" vertical="center"/>
    </xf>
    <xf numFmtId="0" fontId="10" fillId="4" borderId="5" xfId="0" applyFont="1" applyFill="1" applyBorder="1" applyAlignment="1">
      <alignment horizontal="right" vertical="center"/>
    </xf>
    <xf numFmtId="0" fontId="10" fillId="0" borderId="17" xfId="0" applyFont="1" applyBorder="1" applyAlignment="1">
      <alignment horizontal="right" vertical="center"/>
    </xf>
    <xf numFmtId="0" fontId="10" fillId="0" borderId="19" xfId="0" applyFont="1" applyBorder="1" applyAlignment="1">
      <alignment horizontal="right" vertical="center" wrapText="1"/>
    </xf>
    <xf numFmtId="177" fontId="15" fillId="0" borderId="17" xfId="0" applyNumberFormat="1" applyFont="1" applyBorder="1" applyAlignment="1">
      <alignment vertical="center" wrapText="1"/>
    </xf>
    <xf numFmtId="177" fontId="15" fillId="0" borderId="1" xfId="0" applyNumberFormat="1" applyFont="1" applyBorder="1" applyAlignment="1">
      <alignment vertical="center" wrapText="1"/>
    </xf>
    <xf numFmtId="0" fontId="15" fillId="0" borderId="1" xfId="0" applyFont="1" applyBorder="1">
      <alignment vertical="center"/>
    </xf>
    <xf numFmtId="0" fontId="15" fillId="0" borderId="18" xfId="0" applyFont="1" applyBorder="1">
      <alignment vertical="center"/>
    </xf>
    <xf numFmtId="0" fontId="23" fillId="6" borderId="3" xfId="0" applyFont="1" applyFill="1" applyBorder="1">
      <alignment vertical="center"/>
    </xf>
    <xf numFmtId="0" fontId="15" fillId="6" borderId="29"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 xfId="0" applyFont="1" applyFill="1" applyBorder="1" applyAlignment="1">
      <alignment horizontal="center" vertical="center"/>
    </xf>
    <xf numFmtId="0" fontId="10" fillId="6" borderId="1" xfId="0" applyFont="1" applyFill="1" applyBorder="1" applyAlignment="1">
      <alignment horizontal="center" vertical="center"/>
    </xf>
    <xf numFmtId="9" fontId="15" fillId="6" borderId="1" xfId="5" applyFont="1" applyFill="1" applyBorder="1" applyAlignment="1" applyProtection="1">
      <alignment horizontal="center" vertical="center"/>
    </xf>
    <xf numFmtId="9" fontId="15" fillId="6" borderId="3" xfId="5" applyFont="1" applyFill="1" applyBorder="1" applyAlignment="1" applyProtection="1">
      <alignment horizontal="center" vertical="center"/>
    </xf>
    <xf numFmtId="0" fontId="24" fillId="6" borderId="29" xfId="0" applyFont="1" applyFill="1" applyBorder="1" applyAlignment="1">
      <alignment horizontal="center" vertical="center" wrapText="1"/>
    </xf>
    <xf numFmtId="0" fontId="24" fillId="0" borderId="33" xfId="0" applyFont="1" applyBorder="1" applyAlignment="1">
      <alignment horizontal="center" vertical="center" wrapText="1"/>
    </xf>
    <xf numFmtId="177" fontId="15" fillId="6" borderId="17" xfId="0" applyNumberFormat="1" applyFont="1" applyFill="1" applyBorder="1" applyAlignment="1">
      <alignment vertical="center" wrapText="1"/>
    </xf>
    <xf numFmtId="177" fontId="15" fillId="6" borderId="1" xfId="0" applyNumberFormat="1" applyFont="1" applyFill="1" applyBorder="1" applyAlignment="1">
      <alignment vertical="center" wrapText="1"/>
    </xf>
    <xf numFmtId="0" fontId="15" fillId="6" borderId="1" xfId="0" applyFont="1" applyFill="1" applyBorder="1">
      <alignment vertical="center"/>
    </xf>
    <xf numFmtId="0" fontId="15" fillId="6" borderId="18" xfId="0" applyFont="1" applyFill="1" applyBorder="1">
      <alignment vertical="center"/>
    </xf>
    <xf numFmtId="0" fontId="10" fillId="6" borderId="6" xfId="0" applyFont="1" applyFill="1" applyBorder="1" applyAlignment="1">
      <alignment horizontal="right" vertical="center"/>
    </xf>
    <xf numFmtId="0" fontId="10" fillId="6" borderId="3" xfId="0" applyFont="1" applyFill="1" applyBorder="1" applyAlignment="1">
      <alignment horizontal="right" vertical="center"/>
    </xf>
    <xf numFmtId="0" fontId="10" fillId="6" borderId="29" xfId="0" applyFont="1" applyFill="1" applyBorder="1" applyAlignment="1">
      <alignment horizontal="right" vertical="center"/>
    </xf>
    <xf numFmtId="0" fontId="10" fillId="6" borderId="5" xfId="0" applyFont="1" applyFill="1" applyBorder="1" applyAlignment="1">
      <alignment horizontal="right" vertical="center"/>
    </xf>
    <xf numFmtId="0" fontId="10" fillId="6" borderId="17" xfId="0" applyFont="1" applyFill="1" applyBorder="1" applyAlignment="1">
      <alignment horizontal="right" vertical="center"/>
    </xf>
    <xf numFmtId="0" fontId="10" fillId="6" borderId="18" xfId="0" applyFont="1" applyFill="1" applyBorder="1" applyAlignment="1">
      <alignment horizontal="right" vertical="center" wrapText="1"/>
    </xf>
    <xf numFmtId="0" fontId="16" fillId="7" borderId="3" xfId="0" applyFont="1" applyFill="1" applyBorder="1">
      <alignment vertical="center"/>
    </xf>
    <xf numFmtId="0" fontId="15" fillId="7" borderId="30" xfId="0" applyFont="1" applyFill="1" applyBorder="1" applyAlignment="1">
      <alignment horizontal="center" vertical="center"/>
    </xf>
    <xf numFmtId="0" fontId="15" fillId="7" borderId="2" xfId="0" applyFont="1" applyFill="1" applyBorder="1" applyAlignment="1">
      <alignment horizontal="center" vertical="center"/>
    </xf>
    <xf numFmtId="0" fontId="15" fillId="8" borderId="1" xfId="0" applyFont="1" applyFill="1" applyBorder="1" applyAlignment="1">
      <alignment horizontal="center" vertical="center"/>
    </xf>
    <xf numFmtId="0" fontId="10" fillId="8" borderId="1" xfId="0" applyFont="1" applyFill="1" applyBorder="1" applyAlignment="1">
      <alignment horizontal="center" vertical="center"/>
    </xf>
    <xf numFmtId="9" fontId="15" fillId="7" borderId="1" xfId="5" applyFont="1" applyFill="1" applyBorder="1" applyAlignment="1" applyProtection="1">
      <alignment horizontal="center" vertical="center"/>
    </xf>
    <xf numFmtId="9" fontId="15" fillId="7" borderId="3" xfId="5" applyFont="1" applyFill="1" applyBorder="1" applyAlignment="1" applyProtection="1">
      <alignment horizontal="center" vertical="center"/>
    </xf>
    <xf numFmtId="0" fontId="15" fillId="7" borderId="29" xfId="0" applyFont="1" applyFill="1" applyBorder="1" applyAlignment="1">
      <alignment horizontal="center" vertical="center" wrapText="1"/>
    </xf>
    <xf numFmtId="177" fontId="15" fillId="7" borderId="17" xfId="0" applyNumberFormat="1" applyFont="1" applyFill="1" applyBorder="1" applyAlignment="1">
      <alignment vertical="center" wrapText="1"/>
    </xf>
    <xf numFmtId="177" fontId="15" fillId="7" borderId="1" xfId="0" applyNumberFormat="1" applyFont="1" applyFill="1" applyBorder="1" applyAlignment="1">
      <alignment vertical="center" wrapText="1"/>
    </xf>
    <xf numFmtId="0" fontId="15" fillId="7" borderId="1" xfId="0" applyFont="1" applyFill="1" applyBorder="1">
      <alignment vertical="center"/>
    </xf>
    <xf numFmtId="0" fontId="15" fillId="7" borderId="18" xfId="0" applyFont="1" applyFill="1" applyBorder="1">
      <alignment vertical="center"/>
    </xf>
    <xf numFmtId="0" fontId="10" fillId="8" borderId="6" xfId="0" applyFont="1" applyFill="1" applyBorder="1" applyAlignment="1">
      <alignment horizontal="right" vertical="center"/>
    </xf>
    <xf numFmtId="0" fontId="10" fillId="8" borderId="3" xfId="0" applyFont="1" applyFill="1" applyBorder="1" applyAlignment="1">
      <alignment horizontal="right" vertical="center"/>
    </xf>
    <xf numFmtId="0" fontId="10" fillId="8" borderId="29" xfId="0" applyFont="1" applyFill="1" applyBorder="1" applyAlignment="1">
      <alignment horizontal="right" vertical="center"/>
    </xf>
    <xf numFmtId="0" fontId="10" fillId="8" borderId="5" xfId="0" applyFont="1" applyFill="1" applyBorder="1" applyAlignment="1">
      <alignment horizontal="right" vertical="center"/>
    </xf>
    <xf numFmtId="0" fontId="10" fillId="8" borderId="17" xfId="0" applyFont="1" applyFill="1" applyBorder="1" applyAlignment="1">
      <alignment horizontal="right" vertical="center" wrapText="1"/>
    </xf>
    <xf numFmtId="0" fontId="10" fillId="8" borderId="20" xfId="0" applyFont="1" applyFill="1" applyBorder="1" applyAlignment="1">
      <alignment horizontal="right" vertical="center" wrapText="1"/>
    </xf>
    <xf numFmtId="0" fontId="16" fillId="5" borderId="3" xfId="0" applyFont="1" applyFill="1" applyBorder="1">
      <alignment vertical="center"/>
    </xf>
    <xf numFmtId="0" fontId="15" fillId="5" borderId="30"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1" xfId="0" applyFont="1" applyFill="1" applyBorder="1" applyAlignment="1">
      <alignment horizontal="center" vertical="center"/>
    </xf>
    <xf numFmtId="0" fontId="10" fillId="5" borderId="1" xfId="0" applyFont="1" applyFill="1" applyBorder="1" applyAlignment="1">
      <alignment horizontal="center" vertical="center"/>
    </xf>
    <xf numFmtId="9" fontId="15" fillId="5" borderId="1" xfId="5" applyFont="1" applyFill="1" applyBorder="1" applyAlignment="1" applyProtection="1">
      <alignment horizontal="center" vertical="center"/>
    </xf>
    <xf numFmtId="9" fontId="15" fillId="5" borderId="3" xfId="5" applyFont="1" applyFill="1" applyBorder="1" applyAlignment="1" applyProtection="1">
      <alignment horizontal="center" vertical="center"/>
    </xf>
    <xf numFmtId="0" fontId="15" fillId="5" borderId="29" xfId="0" applyFont="1" applyFill="1" applyBorder="1" applyAlignment="1">
      <alignment horizontal="center" vertical="center" wrapText="1"/>
    </xf>
    <xf numFmtId="177" fontId="15" fillId="11" borderId="17" xfId="0" applyNumberFormat="1" applyFont="1" applyFill="1" applyBorder="1" applyAlignment="1">
      <alignment vertical="center" wrapText="1"/>
    </xf>
    <xf numFmtId="177" fontId="15" fillId="11" borderId="1" xfId="0" applyNumberFormat="1" applyFont="1" applyFill="1" applyBorder="1" applyAlignment="1">
      <alignment vertical="center" wrapText="1"/>
    </xf>
    <xf numFmtId="0" fontId="15" fillId="11" borderId="1" xfId="0" applyFont="1" applyFill="1" applyBorder="1">
      <alignment vertical="center"/>
    </xf>
    <xf numFmtId="0" fontId="15" fillId="11" borderId="18" xfId="0" applyFont="1" applyFill="1" applyBorder="1">
      <alignment vertical="center"/>
    </xf>
    <xf numFmtId="0" fontId="10" fillId="5" borderId="6" xfId="0" applyFont="1" applyFill="1" applyBorder="1" applyAlignment="1">
      <alignment horizontal="right" vertical="center"/>
    </xf>
    <xf numFmtId="0" fontId="10" fillId="5" borderId="26" xfId="0" applyFont="1" applyFill="1" applyBorder="1" applyAlignment="1">
      <alignment horizontal="right" vertical="center"/>
    </xf>
    <xf numFmtId="0" fontId="10" fillId="5" borderId="29" xfId="0" applyFont="1" applyFill="1" applyBorder="1" applyAlignment="1">
      <alignment horizontal="right" vertical="center"/>
    </xf>
    <xf numFmtId="0" fontId="10" fillId="5" borderId="5" xfId="0" applyFont="1" applyFill="1" applyBorder="1" applyAlignment="1">
      <alignment horizontal="right" vertical="center"/>
    </xf>
    <xf numFmtId="0" fontId="10" fillId="5" borderId="17" xfId="0" applyFont="1" applyFill="1" applyBorder="1" applyAlignment="1">
      <alignment horizontal="right" vertical="center"/>
    </xf>
    <xf numFmtId="0" fontId="10" fillId="5" borderId="18" xfId="0" applyFont="1" applyFill="1" applyBorder="1" applyAlignment="1">
      <alignment horizontal="right" vertical="center"/>
    </xf>
    <xf numFmtId="0" fontId="23" fillId="5" borderId="3" xfId="0" applyFont="1" applyFill="1" applyBorder="1" applyAlignment="1">
      <alignment vertical="center" wrapText="1"/>
    </xf>
    <xf numFmtId="0" fontId="15" fillId="5" borderId="31"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10" xfId="0" applyFont="1" applyFill="1" applyBorder="1" applyAlignment="1">
      <alignment horizontal="center" vertical="center"/>
    </xf>
    <xf numFmtId="9" fontId="15" fillId="5" borderId="10" xfId="5" applyFont="1" applyFill="1" applyBorder="1" applyAlignment="1" applyProtection="1">
      <alignment horizontal="center" vertical="center"/>
    </xf>
    <xf numFmtId="9" fontId="15" fillId="5" borderId="14" xfId="5" applyFont="1" applyFill="1" applyBorder="1" applyAlignment="1" applyProtection="1">
      <alignment horizontal="center" vertical="center"/>
    </xf>
    <xf numFmtId="0" fontId="24" fillId="5" borderId="32" xfId="0" applyFont="1" applyFill="1" applyBorder="1" applyAlignment="1">
      <alignment horizontal="center" vertical="center" wrapText="1"/>
    </xf>
    <xf numFmtId="177" fontId="15" fillId="11" borderId="21" xfId="0" applyNumberFormat="1" applyFont="1" applyFill="1" applyBorder="1" applyAlignment="1">
      <alignment vertical="center" wrapText="1"/>
    </xf>
    <xf numFmtId="177" fontId="15" fillId="11" borderId="24" xfId="0" applyNumberFormat="1" applyFont="1" applyFill="1" applyBorder="1" applyAlignment="1">
      <alignment vertical="center" wrapText="1"/>
    </xf>
    <xf numFmtId="0" fontId="15" fillId="11" borderId="24" xfId="0" applyFont="1" applyFill="1" applyBorder="1">
      <alignment vertical="center"/>
    </xf>
    <xf numFmtId="0" fontId="15" fillId="11" borderId="22" xfId="0" applyFont="1" applyFill="1" applyBorder="1">
      <alignment vertical="center"/>
    </xf>
    <xf numFmtId="0" fontId="10" fillId="5" borderId="9" xfId="0" applyFont="1" applyFill="1" applyBorder="1" applyAlignment="1">
      <alignment horizontal="right" vertical="center"/>
    </xf>
    <xf numFmtId="0" fontId="10" fillId="5" borderId="14" xfId="0" applyFont="1" applyFill="1" applyBorder="1" applyAlignment="1">
      <alignment horizontal="right" vertical="center"/>
    </xf>
    <xf numFmtId="0" fontId="10" fillId="5" borderId="32" xfId="0" applyFont="1" applyFill="1" applyBorder="1" applyAlignment="1">
      <alignment horizontal="right" vertical="center"/>
    </xf>
    <xf numFmtId="0" fontId="10" fillId="5" borderId="13" xfId="0" applyFont="1" applyFill="1" applyBorder="1" applyAlignment="1">
      <alignment horizontal="right" vertical="center"/>
    </xf>
    <xf numFmtId="0" fontId="10" fillId="5" borderId="21" xfId="0" applyFont="1" applyFill="1" applyBorder="1" applyAlignment="1">
      <alignment horizontal="right" vertical="center"/>
    </xf>
    <xf numFmtId="0" fontId="10" fillId="5" borderId="22" xfId="0" applyFont="1" applyFill="1" applyBorder="1" applyAlignment="1">
      <alignment horizontal="right" vertical="center" wrapText="1"/>
    </xf>
    <xf numFmtId="0" fontId="16" fillId="0" borderId="0" xfId="0" applyFont="1">
      <alignment vertical="center"/>
    </xf>
    <xf numFmtId="0" fontId="15" fillId="0" borderId="0" xfId="0" applyFont="1" applyAlignment="1">
      <alignment horizontal="center" vertical="center"/>
    </xf>
    <xf numFmtId="9" fontId="15" fillId="0" borderId="0" xfId="5" applyFont="1" applyFill="1" applyBorder="1" applyAlignment="1" applyProtection="1">
      <alignment horizontal="center" vertical="center"/>
    </xf>
    <xf numFmtId="0" fontId="15" fillId="0" borderId="0" xfId="0" applyFont="1" applyAlignment="1">
      <alignment horizontal="center" vertical="center" wrapText="1"/>
    </xf>
    <xf numFmtId="177" fontId="15" fillId="0" borderId="0" xfId="0" applyNumberFormat="1" applyFont="1" applyAlignment="1">
      <alignment vertical="center" wrapText="1"/>
    </xf>
    <xf numFmtId="178" fontId="10" fillId="0" borderId="0" xfId="0" applyNumberFormat="1" applyFont="1" applyAlignment="1">
      <alignment horizontal="right" vertical="center"/>
    </xf>
    <xf numFmtId="178" fontId="10" fillId="0" borderId="0" xfId="0" applyNumberFormat="1" applyFont="1" applyAlignment="1">
      <alignment horizontal="right" vertical="center" wrapText="1"/>
    </xf>
    <xf numFmtId="0" fontId="13" fillId="0" borderId="0" xfId="0" applyFont="1" applyAlignment="1">
      <alignment vertical="center" wrapText="1"/>
    </xf>
    <xf numFmtId="0" fontId="18" fillId="0" borderId="0" xfId="0" applyFont="1">
      <alignment vertical="center"/>
    </xf>
    <xf numFmtId="3" fontId="47" fillId="0" borderId="1" xfId="0" applyNumberFormat="1" applyFont="1" applyBorder="1">
      <alignment vertical="center"/>
    </xf>
    <xf numFmtId="0" fontId="32" fillId="0" borderId="38" xfId="8" applyFont="1" applyBorder="1" applyAlignment="1">
      <alignment horizontal="justify" vertical="center" wrapText="1"/>
    </xf>
    <xf numFmtId="0" fontId="1" fillId="0" borderId="0" xfId="8">
      <alignment vertical="center"/>
    </xf>
    <xf numFmtId="0" fontId="30" fillId="0" borderId="39" xfId="8" applyFont="1" applyBorder="1" applyAlignment="1">
      <alignment horizontal="center" vertical="center" wrapText="1"/>
    </xf>
    <xf numFmtId="0" fontId="30" fillId="0" borderId="27" xfId="8" applyFont="1" applyBorder="1" applyAlignment="1">
      <alignment horizontal="center" vertical="center" wrapText="1"/>
    </xf>
    <xf numFmtId="0" fontId="30" fillId="0" borderId="40" xfId="8" applyFont="1" applyBorder="1" applyAlignment="1">
      <alignment horizontal="center" vertical="center" wrapText="1"/>
    </xf>
    <xf numFmtId="0" fontId="1" fillId="0" borderId="0" xfId="8" applyAlignment="1">
      <alignment horizontal="center" vertical="center"/>
    </xf>
    <xf numFmtId="0" fontId="30" fillId="0" borderId="0" xfId="8" applyFont="1">
      <alignment vertical="center"/>
    </xf>
    <xf numFmtId="0" fontId="30" fillId="0" borderId="0" xfId="8" applyFont="1" applyAlignment="1">
      <alignment horizontal="center" vertical="center"/>
    </xf>
    <xf numFmtId="0" fontId="12" fillId="4" borderId="0" xfId="1" applyFont="1" applyFill="1"/>
    <xf numFmtId="0" fontId="41" fillId="4" borderId="0" xfId="1" applyFont="1" applyFill="1" applyAlignment="1">
      <alignment horizontal="centerContinuous"/>
    </xf>
    <xf numFmtId="0" fontId="12" fillId="4" borderId="0" xfId="1" applyFont="1" applyFill="1" applyAlignment="1">
      <alignment horizontal="centerContinuous"/>
    </xf>
    <xf numFmtId="0" fontId="42" fillId="4" borderId="0" xfId="1" applyFont="1" applyFill="1" applyAlignment="1">
      <alignment horizontal="right"/>
    </xf>
    <xf numFmtId="0" fontId="42" fillId="4" borderId="1" xfId="1" applyFont="1" applyFill="1" applyBorder="1" applyAlignment="1">
      <alignment horizontal="center" vertical="center" wrapText="1"/>
    </xf>
    <xf numFmtId="0" fontId="42" fillId="4" borderId="2" xfId="1" applyFont="1" applyFill="1" applyBorder="1" applyAlignment="1">
      <alignment horizontal="center" vertical="center"/>
    </xf>
    <xf numFmtId="0" fontId="42" fillId="4" borderId="1" xfId="1" applyFont="1" applyFill="1" applyBorder="1" applyAlignment="1">
      <alignment horizontal="center" vertical="center"/>
    </xf>
    <xf numFmtId="0" fontId="12" fillId="4" borderId="48" xfId="1" applyFont="1" applyFill="1" applyBorder="1" applyAlignment="1">
      <alignment horizontal="center"/>
    </xf>
    <xf numFmtId="176" fontId="12" fillId="4" borderId="54" xfId="4" applyFont="1" applyFill="1" applyBorder="1" applyAlignment="1">
      <alignment horizontal="center"/>
    </xf>
    <xf numFmtId="0" fontId="12" fillId="4" borderId="4" xfId="1" applyFont="1" applyFill="1" applyBorder="1" applyAlignment="1">
      <alignment horizontal="center"/>
    </xf>
    <xf numFmtId="0" fontId="12" fillId="4" borderId="55" xfId="1" applyFont="1" applyFill="1" applyBorder="1" applyAlignment="1">
      <alignment horizontal="center"/>
    </xf>
    <xf numFmtId="0" fontId="12" fillId="4" borderId="56" xfId="1" applyFont="1" applyFill="1" applyBorder="1" applyAlignment="1">
      <alignment horizontal="center"/>
    </xf>
    <xf numFmtId="0" fontId="43" fillId="4" borderId="51" xfId="1" applyFont="1" applyFill="1" applyBorder="1" applyAlignment="1">
      <alignment horizontal="center"/>
    </xf>
    <xf numFmtId="0" fontId="43" fillId="4" borderId="53" xfId="1" applyFont="1" applyFill="1" applyBorder="1" applyAlignment="1">
      <alignment horizontal="center"/>
    </xf>
    <xf numFmtId="0" fontId="12" fillId="4" borderId="50" xfId="1" applyFont="1" applyFill="1" applyBorder="1" applyAlignment="1">
      <alignment horizontal="center"/>
    </xf>
    <xf numFmtId="176" fontId="12" fillId="4" borderId="0" xfId="4" applyFont="1" applyFill="1" applyBorder="1" applyAlignment="1">
      <alignment horizontal="center"/>
    </xf>
    <xf numFmtId="0" fontId="12" fillId="4" borderId="51" xfId="1" applyFont="1" applyFill="1" applyBorder="1" applyAlignment="1">
      <alignment horizontal="center"/>
    </xf>
    <xf numFmtId="0" fontId="12" fillId="4" borderId="52" xfId="1" applyFont="1" applyFill="1" applyBorder="1" applyAlignment="1">
      <alignment horizontal="center"/>
    </xf>
    <xf numFmtId="0" fontId="12" fillId="4" borderId="0" xfId="1" applyFont="1" applyFill="1" applyAlignment="1">
      <alignment horizontal="center"/>
    </xf>
    <xf numFmtId="0" fontId="43" fillId="4" borderId="35" xfId="1" applyFont="1" applyFill="1" applyBorder="1" applyAlignment="1">
      <alignment horizontal="center"/>
    </xf>
    <xf numFmtId="0" fontId="43" fillId="4" borderId="57" xfId="1" applyFont="1" applyFill="1" applyBorder="1" applyAlignment="1">
      <alignment horizontal="center"/>
    </xf>
    <xf numFmtId="0" fontId="43" fillId="4" borderId="4" xfId="1" applyFont="1" applyFill="1" applyBorder="1" applyAlignment="1">
      <alignment horizontal="center"/>
    </xf>
    <xf numFmtId="0" fontId="43" fillId="4" borderId="49" xfId="1" applyFont="1" applyFill="1" applyBorder="1" applyAlignment="1">
      <alignment horizontal="center"/>
    </xf>
    <xf numFmtId="0" fontId="12" fillId="4" borderId="58" xfId="1" applyFont="1" applyFill="1" applyBorder="1" applyAlignment="1">
      <alignment horizontal="center"/>
    </xf>
    <xf numFmtId="0" fontId="12" fillId="4" borderId="59" xfId="1" applyFont="1" applyFill="1" applyBorder="1" applyAlignment="1">
      <alignment horizontal="center"/>
    </xf>
    <xf numFmtId="0" fontId="12" fillId="4" borderId="54" xfId="1" applyFont="1" applyFill="1" applyBorder="1" applyAlignment="1">
      <alignment horizontal="center"/>
    </xf>
    <xf numFmtId="176" fontId="12" fillId="4" borderId="59" xfId="4" applyFont="1" applyFill="1" applyBorder="1" applyAlignment="1">
      <alignment horizontal="center"/>
    </xf>
    <xf numFmtId="176" fontId="12" fillId="4" borderId="35" xfId="4" applyFont="1" applyFill="1" applyBorder="1" applyAlignment="1">
      <alignment horizontal="center"/>
    </xf>
    <xf numFmtId="0" fontId="12" fillId="4" borderId="35" xfId="1" applyFont="1" applyFill="1" applyBorder="1" applyAlignment="1">
      <alignment horizontal="center"/>
    </xf>
    <xf numFmtId="176" fontId="12" fillId="4" borderId="51" xfId="4" applyFont="1" applyFill="1" applyBorder="1" applyAlignment="1">
      <alignment horizontal="center"/>
    </xf>
    <xf numFmtId="176" fontId="12" fillId="4" borderId="4" xfId="4" applyFont="1" applyFill="1" applyBorder="1" applyAlignment="1">
      <alignment horizontal="center"/>
    </xf>
    <xf numFmtId="176" fontId="12" fillId="4" borderId="60" xfId="4" applyFont="1" applyFill="1" applyBorder="1" applyAlignment="1">
      <alignment horizontal="center"/>
    </xf>
    <xf numFmtId="0" fontId="12" fillId="4" borderId="60" xfId="1" applyFont="1" applyFill="1" applyBorder="1" applyAlignment="1">
      <alignment horizontal="center"/>
    </xf>
    <xf numFmtId="0" fontId="43" fillId="4" borderId="60" xfId="1" applyFont="1" applyFill="1" applyBorder="1" applyAlignment="1">
      <alignment horizontal="center"/>
    </xf>
    <xf numFmtId="0" fontId="43" fillId="4" borderId="61" xfId="1" applyFont="1" applyFill="1" applyBorder="1" applyAlignment="1">
      <alignment horizontal="center"/>
    </xf>
    <xf numFmtId="0" fontId="44" fillId="4" borderId="0" xfId="1" applyFont="1" applyFill="1"/>
    <xf numFmtId="0" fontId="12" fillId="0" borderId="0" xfId="1" applyFont="1" applyAlignment="1">
      <alignment horizontal="right"/>
    </xf>
    <xf numFmtId="0" fontId="45" fillId="4" borderId="0" xfId="1" applyFont="1" applyFill="1"/>
    <xf numFmtId="0" fontId="44" fillId="4" borderId="0" xfId="1" applyFont="1" applyFill="1" applyAlignment="1">
      <alignment horizontal="left" wrapText="1"/>
    </xf>
    <xf numFmtId="0" fontId="46" fillId="4" borderId="0" xfId="1" applyFont="1" applyFill="1" applyAlignment="1">
      <alignment vertical="top" wrapText="1"/>
    </xf>
    <xf numFmtId="0" fontId="32" fillId="0" borderId="39"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40"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82" xfId="0" applyFont="1" applyBorder="1" applyAlignment="1">
      <alignment horizontal="right" vertical="center" wrapText="1"/>
    </xf>
    <xf numFmtId="0" fontId="30" fillId="0" borderId="40" xfId="0" applyFont="1" applyBorder="1" applyAlignment="1">
      <alignment horizontal="right" vertical="center" wrapText="1"/>
    </xf>
    <xf numFmtId="0" fontId="11" fillId="0" borderId="39" xfId="0" applyFont="1" applyBorder="1" applyAlignment="1">
      <alignment horizontal="center" vertical="center" wrapText="1"/>
    </xf>
    <xf numFmtId="0" fontId="11" fillId="0" borderId="27" xfId="0" applyFont="1" applyBorder="1" applyAlignment="1">
      <alignment horizontal="center" vertical="center" wrapText="1"/>
    </xf>
    <xf numFmtId="0" fontId="30" fillId="0" borderId="83" xfId="0" applyFont="1" applyBorder="1" applyAlignment="1">
      <alignment horizontal="center" vertical="center" wrapText="1"/>
    </xf>
    <xf numFmtId="0" fontId="30" fillId="0" borderId="84" xfId="0" applyFont="1" applyBorder="1" applyAlignment="1">
      <alignment horizontal="right" vertical="center" wrapText="1"/>
    </xf>
    <xf numFmtId="0" fontId="30" fillId="0" borderId="70" xfId="0" applyFont="1" applyBorder="1" applyAlignment="1">
      <alignment horizontal="center" vertical="center" wrapText="1"/>
    </xf>
    <xf numFmtId="3" fontId="11" fillId="0" borderId="51" xfId="0" applyNumberFormat="1" applyFont="1" applyBorder="1">
      <alignment vertical="center"/>
    </xf>
    <xf numFmtId="0" fontId="35" fillId="0" borderId="1" xfId="0" applyFont="1" applyBorder="1" applyAlignment="1">
      <alignment horizontal="center" vertical="center"/>
    </xf>
    <xf numFmtId="0" fontId="37" fillId="0" borderId="0" xfId="0" applyFont="1" applyAlignment="1">
      <alignment horizontal="center" vertical="center"/>
    </xf>
    <xf numFmtId="0" fontId="39" fillId="0" borderId="0" xfId="0" applyFont="1" applyAlignment="1">
      <alignment horizontal="left" vertical="center" wrapText="1"/>
    </xf>
    <xf numFmtId="0" fontId="35" fillId="0" borderId="1"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4" xfId="0" applyFont="1" applyBorder="1" applyAlignment="1">
      <alignment horizontal="center" vertical="center" wrapText="1"/>
    </xf>
    <xf numFmtId="0" fontId="36" fillId="0" borderId="1" xfId="0" applyFont="1" applyBorder="1" applyAlignment="1">
      <alignment horizontal="center" vertical="center" wrapText="1"/>
    </xf>
    <xf numFmtId="0" fontId="29" fillId="13" borderId="0" xfId="0" applyFont="1" applyFill="1" applyAlignment="1">
      <alignment horizontal="left" vertical="center" wrapText="1"/>
    </xf>
    <xf numFmtId="0" fontId="19" fillId="13" borderId="0" xfId="0" applyFont="1" applyFill="1" applyAlignment="1">
      <alignment horizontal="left" vertical="center"/>
    </xf>
    <xf numFmtId="0" fontId="0" fillId="9" borderId="3" xfId="0" applyFill="1" applyBorder="1" applyAlignment="1">
      <alignment horizontal="center" vertical="center"/>
    </xf>
    <xf numFmtId="0" fontId="0" fillId="9" borderId="2" xfId="0" applyFill="1" applyBorder="1" applyAlignment="1">
      <alignment horizontal="center" vertical="center"/>
    </xf>
    <xf numFmtId="0" fontId="12" fillId="10" borderId="3" xfId="0" applyFont="1" applyFill="1" applyBorder="1" applyAlignment="1">
      <alignment horizontal="center" vertical="center"/>
    </xf>
    <xf numFmtId="0" fontId="12" fillId="10"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0" fillId="6" borderId="1" xfId="0" applyFill="1" applyBorder="1" applyAlignment="1">
      <alignment horizontal="center" vertical="center"/>
    </xf>
    <xf numFmtId="0" fontId="31" fillId="0" borderId="36" xfId="8" applyFont="1" applyBorder="1" applyAlignment="1">
      <alignment horizontal="center" vertical="center" wrapText="1"/>
    </xf>
    <xf numFmtId="0" fontId="31" fillId="0" borderId="37" xfId="8" applyFont="1" applyBorder="1" applyAlignment="1">
      <alignment horizontal="center" vertical="center" wrapText="1"/>
    </xf>
    <xf numFmtId="0" fontId="30" fillId="0" borderId="62" xfId="8" applyFont="1" applyBorder="1" applyAlignment="1">
      <alignment horizontal="left" vertical="center" wrapText="1"/>
    </xf>
    <xf numFmtId="0" fontId="30" fillId="0" borderId="63" xfId="8" applyFont="1" applyBorder="1" applyAlignment="1">
      <alignment horizontal="left" vertical="center" wrapText="1"/>
    </xf>
    <xf numFmtId="0" fontId="31" fillId="0" borderId="0" xfId="8" applyFont="1" applyAlignment="1">
      <alignment horizontal="center" vertical="center"/>
    </xf>
    <xf numFmtId="0" fontId="30" fillId="0" borderId="56" xfId="8" applyFont="1" applyBorder="1" applyAlignment="1">
      <alignment horizontal="center" vertical="center"/>
    </xf>
    <xf numFmtId="0" fontId="30" fillId="0" borderId="85" xfId="0" applyFont="1" applyBorder="1" applyAlignment="1">
      <alignment vertical="center" wrapText="1"/>
    </xf>
    <xf numFmtId="0" fontId="30" fillId="0" borderId="86" xfId="0" applyFont="1" applyBorder="1" applyAlignment="1">
      <alignment vertical="center" wrapText="1"/>
    </xf>
    <xf numFmtId="0" fontId="30" fillId="0" borderId="75" xfId="0" applyFont="1" applyBorder="1" applyAlignment="1">
      <alignment vertical="center" wrapText="1"/>
    </xf>
    <xf numFmtId="0" fontId="30" fillId="0" borderId="87" xfId="0" applyFont="1" applyBorder="1" applyAlignment="1">
      <alignment vertical="center" wrapText="1"/>
    </xf>
    <xf numFmtId="0" fontId="30" fillId="0" borderId="0" xfId="0" applyFont="1" applyAlignment="1">
      <alignment vertical="center" wrapText="1"/>
    </xf>
    <xf numFmtId="0" fontId="30" fillId="0" borderId="68" xfId="0" applyFont="1" applyBorder="1" applyAlignment="1">
      <alignment vertical="center" wrapText="1"/>
    </xf>
    <xf numFmtId="0" fontId="0" fillId="0" borderId="87" xfId="0" applyBorder="1" applyAlignment="1">
      <alignment vertical="top" wrapText="1"/>
    </xf>
    <xf numFmtId="0" fontId="0" fillId="0" borderId="0" xfId="0" applyAlignment="1">
      <alignment vertical="top" wrapText="1"/>
    </xf>
    <xf numFmtId="0" fontId="0" fillId="0" borderId="68" xfId="0" applyBorder="1" applyAlignment="1">
      <alignment vertical="top" wrapText="1"/>
    </xf>
    <xf numFmtId="0" fontId="0" fillId="0" borderId="88" xfId="0" applyBorder="1" applyAlignment="1">
      <alignment vertical="top" wrapText="1"/>
    </xf>
    <xf numFmtId="0" fontId="0" fillId="0" borderId="71" xfId="0" applyBorder="1" applyAlignment="1">
      <alignment vertical="top" wrapText="1"/>
    </xf>
    <xf numFmtId="0" fontId="0" fillId="0" borderId="70" xfId="0" applyBorder="1" applyAlignment="1">
      <alignment vertical="top" wrapText="1"/>
    </xf>
    <xf numFmtId="0" fontId="32" fillId="0" borderId="72" xfId="0" applyFont="1" applyBorder="1" applyAlignment="1">
      <alignment horizontal="justify" vertical="center" wrapText="1"/>
    </xf>
    <xf numFmtId="0" fontId="32" fillId="0" borderId="73" xfId="0" applyFont="1" applyBorder="1" applyAlignment="1">
      <alignment horizontal="justify" vertical="center" wrapText="1"/>
    </xf>
    <xf numFmtId="0" fontId="30" fillId="0" borderId="74" xfId="0" applyFont="1" applyBorder="1" applyAlignment="1">
      <alignment horizontal="justify" vertical="center" wrapText="1"/>
    </xf>
    <xf numFmtId="0" fontId="30" fillId="0" borderId="75" xfId="0" applyFont="1" applyBorder="1" applyAlignment="1">
      <alignment horizontal="justify" vertical="center" wrapText="1"/>
    </xf>
    <xf numFmtId="0" fontId="30" fillId="0" borderId="76" xfId="0" applyFont="1" applyBorder="1" applyAlignment="1">
      <alignment horizontal="justify" vertical="center" wrapText="1"/>
    </xf>
    <xf numFmtId="0" fontId="30" fillId="0" borderId="70" xfId="0" applyFont="1" applyBorder="1" applyAlignment="1">
      <alignment horizontal="justify" vertical="center" wrapText="1"/>
    </xf>
    <xf numFmtId="0" fontId="49" fillId="0" borderId="65" xfId="0" applyFont="1" applyBorder="1" applyAlignment="1">
      <alignment horizontal="center" vertical="center" wrapText="1"/>
    </xf>
    <xf numFmtId="0" fontId="49" fillId="0" borderId="66"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27"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78"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39" xfId="0" applyFont="1" applyBorder="1" applyAlignment="1">
      <alignment horizontal="center" vertical="center" wrapText="1"/>
    </xf>
    <xf numFmtId="0" fontId="46" fillId="4" borderId="0" xfId="1" applyFont="1" applyFill="1" applyAlignment="1">
      <alignment horizontal="left" vertical="top" wrapText="1"/>
    </xf>
    <xf numFmtId="0" fontId="42" fillId="4" borderId="42" xfId="1" applyFont="1" applyFill="1" applyBorder="1" applyAlignment="1">
      <alignment horizontal="center" vertical="center" wrapText="1"/>
    </xf>
    <xf numFmtId="0" fontId="12" fillId="4" borderId="48" xfId="1" applyFont="1" applyFill="1" applyBorder="1" applyAlignment="1">
      <alignment horizontal="center" vertical="center" wrapText="1"/>
    </xf>
    <xf numFmtId="0" fontId="42" fillId="4" borderId="43" xfId="1" applyFont="1" applyFill="1" applyBorder="1" applyAlignment="1">
      <alignment horizontal="center" vertical="center"/>
    </xf>
    <xf numFmtId="0" fontId="4" fillId="0" borderId="4" xfId="1" applyBorder="1"/>
    <xf numFmtId="0" fontId="42" fillId="4" borderId="44" xfId="1" applyFont="1" applyFill="1" applyBorder="1" applyAlignment="1">
      <alignment horizontal="center" vertical="center"/>
    </xf>
    <xf numFmtId="0" fontId="12" fillId="0" borderId="45" xfId="1" applyFont="1" applyBorder="1" applyAlignment="1">
      <alignment horizontal="center" vertical="center"/>
    </xf>
    <xf numFmtId="0" fontId="12" fillId="0" borderId="46" xfId="1" applyFont="1" applyBorder="1" applyAlignment="1">
      <alignment horizontal="center" vertical="center"/>
    </xf>
    <xf numFmtId="0" fontId="12" fillId="4" borderId="43" xfId="1" applyFont="1" applyFill="1" applyBorder="1" applyAlignment="1">
      <alignment vertical="center" wrapText="1"/>
    </xf>
    <xf numFmtId="0" fontId="12" fillId="4" borderId="4" xfId="1" applyFont="1" applyFill="1" applyBorder="1" applyAlignment="1">
      <alignment vertical="center" wrapText="1"/>
    </xf>
    <xf numFmtId="0" fontId="12" fillId="4" borderId="47" xfId="1" applyFont="1" applyFill="1" applyBorder="1" applyAlignment="1">
      <alignment vertical="center" wrapText="1"/>
    </xf>
    <xf numFmtId="0" fontId="12" fillId="4" borderId="49" xfId="1" applyFont="1" applyFill="1" applyBorder="1" applyAlignment="1">
      <alignment vertical="center" wrapText="1"/>
    </xf>
    <xf numFmtId="0" fontId="44" fillId="4" borderId="0" xfId="1" applyFont="1" applyFill="1" applyAlignment="1">
      <alignment horizontal="left" wrapText="1"/>
    </xf>
    <xf numFmtId="0" fontId="44" fillId="4" borderId="0" xfId="1" applyFont="1" applyFill="1" applyAlignment="1">
      <alignment horizontal="left" vertical="top" wrapText="1"/>
    </xf>
  </cellXfs>
  <cellStyles count="10">
    <cellStyle name="一般" xfId="0" builtinId="0"/>
    <cellStyle name="一般 2" xfId="1" xr:uid="{00000000-0005-0000-0000-000001000000}"/>
    <cellStyle name="一般 3" xfId="6" xr:uid="{89CEBE3A-602A-4561-BCA8-5B997F3F7E3F}"/>
    <cellStyle name="一般 4" xfId="8" xr:uid="{B3183CCC-A889-482E-A55D-C657AE7CDA8E}"/>
    <cellStyle name="一般 5" xfId="2" xr:uid="{00000000-0005-0000-0000-000002000000}"/>
    <cellStyle name="一般 6" xfId="3" xr:uid="{00000000-0005-0000-0000-000003000000}"/>
    <cellStyle name="千分位[0] 2" xfId="4" xr:uid="{00000000-0005-0000-0000-000004000000}"/>
    <cellStyle name="千分位[0] 3" xfId="7" xr:uid="{5B2BAF59-204F-43FE-95DC-4E167FD7117B}"/>
    <cellStyle name="千分位[0] 4" xfId="9" xr:uid="{FF4C14B4-1238-4118-9A29-900A589755AC}"/>
    <cellStyle name="百分比"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40C8-0F32-42BF-BB04-FBF26BA726AB}">
  <sheetPr>
    <tabColor rgb="FFFF0000"/>
  </sheetPr>
  <dimension ref="A1:P13"/>
  <sheetViews>
    <sheetView tabSelected="1" zoomScaleNormal="100" workbookViewId="0">
      <selection activeCell="A4" sqref="A4"/>
    </sheetView>
  </sheetViews>
  <sheetFormatPr defaultRowHeight="15.75"/>
  <cols>
    <col min="1" max="5" width="9.5" style="5" customWidth="1"/>
    <col min="6" max="7" width="11.25" style="5" customWidth="1"/>
    <col min="8" max="8" width="2" style="5" customWidth="1"/>
    <col min="9" max="9" width="10" style="5" bestFit="1" customWidth="1"/>
    <col min="10" max="10" width="9" style="5"/>
    <col min="11" max="11" width="10" style="5" bestFit="1" customWidth="1"/>
    <col min="12" max="16384" width="9" style="5"/>
  </cols>
  <sheetData>
    <row r="1" spans="1:16" ht="21" customHeight="1">
      <c r="A1" s="219" t="s">
        <v>177</v>
      </c>
      <c r="B1" s="219"/>
      <c r="C1" s="219"/>
      <c r="D1" s="219"/>
      <c r="E1" s="219"/>
      <c r="F1" s="219"/>
      <c r="G1" s="219"/>
      <c r="I1" s="219" t="s">
        <v>187</v>
      </c>
      <c r="J1" s="219"/>
      <c r="K1" s="219"/>
      <c r="L1" s="219"/>
      <c r="M1" s="219"/>
      <c r="N1" s="219"/>
      <c r="O1" s="219"/>
      <c r="P1" s="219"/>
    </row>
    <row r="2" spans="1:16" ht="21" customHeight="1">
      <c r="A2" s="222" t="s">
        <v>178</v>
      </c>
      <c r="B2" s="222" t="s">
        <v>179</v>
      </c>
      <c r="C2" s="222" t="s">
        <v>188</v>
      </c>
      <c r="D2" s="222" t="s">
        <v>189</v>
      </c>
      <c r="E2" s="223" t="s">
        <v>190</v>
      </c>
      <c r="F2" s="225" t="s">
        <v>209</v>
      </c>
      <c r="G2" s="222" t="s">
        <v>180</v>
      </c>
      <c r="I2" s="219" t="s">
        <v>181</v>
      </c>
      <c r="J2" s="219"/>
      <c r="K2" s="219"/>
      <c r="L2" s="219"/>
      <c r="M2" s="219" t="s">
        <v>182</v>
      </c>
      <c r="N2" s="219"/>
      <c r="O2" s="219"/>
      <c r="P2" s="219"/>
    </row>
    <row r="3" spans="1:16" s="6" customFormat="1" ht="33.75" customHeight="1">
      <c r="A3" s="222"/>
      <c r="B3" s="222"/>
      <c r="C3" s="222"/>
      <c r="D3" s="222"/>
      <c r="E3" s="224"/>
      <c r="F3" s="225"/>
      <c r="G3" s="222"/>
      <c r="I3" s="7" t="s">
        <v>183</v>
      </c>
      <c r="J3" s="7" t="s">
        <v>184</v>
      </c>
      <c r="K3" s="7" t="s">
        <v>185</v>
      </c>
      <c r="L3" s="7" t="s">
        <v>186</v>
      </c>
      <c r="M3" s="7" t="s">
        <v>183</v>
      </c>
      <c r="N3" s="7" t="s">
        <v>184</v>
      </c>
      <c r="O3" s="7" t="s">
        <v>185</v>
      </c>
      <c r="P3" s="7" t="s">
        <v>186</v>
      </c>
    </row>
    <row r="4" spans="1:16" ht="41.25" customHeight="1">
      <c r="A4" s="9">
        <v>1500</v>
      </c>
      <c r="B4" s="9">
        <v>30</v>
      </c>
      <c r="C4" s="10" t="s">
        <v>254</v>
      </c>
      <c r="D4" s="10" t="s">
        <v>191</v>
      </c>
      <c r="E4" s="10" t="s">
        <v>191</v>
      </c>
      <c r="F4" s="9">
        <v>0</v>
      </c>
      <c r="G4" s="11">
        <v>0</v>
      </c>
      <c r="H4" s="8"/>
      <c r="I4" s="12">
        <f>IF(($B4=1)*($C4="是")="1",計算試!K9,IF(($B4=1)*($C4="否")="1",計算試!K5,IF($C4="是",計算試!K7,IF($C4="否",IF($E4="是",計算試!K7,計算試!K2)))))</f>
        <v>1004</v>
      </c>
      <c r="J4" s="12">
        <f>IF($D4="是",計算試!T3,0)</f>
        <v>0</v>
      </c>
      <c r="K4" s="7">
        <f>IF($D4="否",ROUND($A4*0.0211,0),0)</f>
        <v>32</v>
      </c>
      <c r="L4" s="12">
        <f>IF($C4="是",0,IF($C4="否",計算試!L2))</f>
        <v>90</v>
      </c>
      <c r="M4" s="12">
        <f>IF(($B4=1)*($C4="是")="1",計算試!J9,IF(($B4=1)*($C4="否")="1",計算試!J5,IF($C4="是",計算試!J7,IF($C4="否",IF($E4="是",計算試!J7,計算試!J2)))))</f>
        <v>277</v>
      </c>
      <c r="N4" s="12">
        <f>IF($D4="是",計算試!S3,0)</f>
        <v>0</v>
      </c>
      <c r="O4" s="12">
        <f>IF((D4="否")*(A4&gt;=27400),ROUND(A4*0.0211,0),0)</f>
        <v>0</v>
      </c>
      <c r="P4" s="12">
        <f>IF(C4="是",0,計算試!M2)</f>
        <v>0</v>
      </c>
    </row>
    <row r="6" spans="1:16" ht="16.5" customHeight="1">
      <c r="A6" s="221" t="s">
        <v>210</v>
      </c>
      <c r="B6" s="221"/>
      <c r="C6" s="221"/>
      <c r="D6" s="221"/>
      <c r="E6" s="221"/>
      <c r="F6" s="221"/>
      <c r="G6" s="221"/>
      <c r="I6" s="220" t="s">
        <v>253</v>
      </c>
      <c r="J6" s="220"/>
      <c r="K6" s="220"/>
      <c r="L6" s="220"/>
      <c r="M6" s="220"/>
      <c r="N6" s="220"/>
      <c r="O6" s="220"/>
      <c r="P6" s="220"/>
    </row>
    <row r="7" spans="1:16">
      <c r="A7" s="221"/>
      <c r="B7" s="221"/>
      <c r="C7" s="221"/>
      <c r="D7" s="221"/>
      <c r="E7" s="221"/>
      <c r="F7" s="221"/>
      <c r="G7" s="221"/>
    </row>
    <row r="8" spans="1:16">
      <c r="A8" s="221"/>
      <c r="B8" s="221"/>
      <c r="C8" s="221"/>
      <c r="D8" s="221"/>
      <c r="E8" s="221"/>
      <c r="F8" s="221"/>
      <c r="G8" s="221"/>
    </row>
    <row r="9" spans="1:16">
      <c r="A9" s="221"/>
      <c r="B9" s="221"/>
      <c r="C9" s="221"/>
      <c r="D9" s="221"/>
      <c r="E9" s="221"/>
      <c r="F9" s="221"/>
      <c r="G9" s="221"/>
    </row>
    <row r="10" spans="1:16">
      <c r="A10" s="221"/>
      <c r="B10" s="221"/>
      <c r="C10" s="221"/>
      <c r="D10" s="221"/>
      <c r="E10" s="221"/>
      <c r="F10" s="221"/>
      <c r="G10" s="221"/>
    </row>
    <row r="11" spans="1:16">
      <c r="A11" s="221"/>
      <c r="B11" s="221"/>
      <c r="C11" s="221"/>
      <c r="D11" s="221"/>
      <c r="E11" s="221"/>
      <c r="F11" s="221"/>
      <c r="G11" s="221"/>
    </row>
    <row r="12" spans="1:16">
      <c r="A12" s="221"/>
      <c r="B12" s="221"/>
      <c r="C12" s="221"/>
      <c r="D12" s="221"/>
      <c r="E12" s="221"/>
      <c r="F12" s="221"/>
      <c r="G12" s="221"/>
    </row>
    <row r="13" spans="1:16">
      <c r="A13" s="221"/>
      <c r="B13" s="221"/>
      <c r="C13" s="221"/>
      <c r="D13" s="221"/>
      <c r="E13" s="221"/>
      <c r="F13" s="221"/>
      <c r="G13" s="221"/>
    </row>
  </sheetData>
  <sheetProtection algorithmName="SHA-512" hashValue="TqrPspaZUTmJvxEtufOLGDY5feKF1Lg5I1VbiitigCuidXGkl1TQ2eI2duq09SHn9tjGGIqW6MmqmbPYJEslmA==" saltValue="QF4hELhXzP38qbAgSQZChw==" spinCount="100000" sheet="1" selectLockedCells="1"/>
  <mergeCells count="13">
    <mergeCell ref="M2:P2"/>
    <mergeCell ref="I6:P6"/>
    <mergeCell ref="A6:G13"/>
    <mergeCell ref="A1:G1"/>
    <mergeCell ref="I1:P1"/>
    <mergeCell ref="A2:A3"/>
    <mergeCell ref="B2:B3"/>
    <mergeCell ref="C2:C3"/>
    <mergeCell ref="D2:D3"/>
    <mergeCell ref="E2:E3"/>
    <mergeCell ref="F2:F3"/>
    <mergeCell ref="G2:G3"/>
    <mergeCell ref="I2:L2"/>
  </mergeCells>
  <phoneticPr fontId="14" type="noConversion"/>
  <pageMargins left="0.7" right="0.7" top="0.75" bottom="0.75" header="0.3" footer="0.3"/>
  <ignoredErrors>
    <ignoredError sqref="K4 P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4A71869-787F-4172-8873-212F98027BF4}">
          <x14:formula1>
            <xm:f>計算試!$A$15:$A$16</xm:f>
          </x14:formula1>
          <xm:sqref>C4:E4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
  <sheetViews>
    <sheetView zoomScaleNormal="100" workbookViewId="0">
      <selection sqref="A1:XFD1048576"/>
    </sheetView>
  </sheetViews>
  <sheetFormatPr defaultRowHeight="16.5"/>
  <cols>
    <col min="1" max="1" width="38.625" customWidth="1"/>
    <col min="9" max="9" width="1.5" customWidth="1"/>
    <col min="10" max="10" width="7.125" customWidth="1"/>
    <col min="11" max="11" width="12.5" customWidth="1"/>
    <col min="14" max="14" width="2.25" customWidth="1"/>
    <col min="15" max="15" width="8.375" customWidth="1"/>
    <col min="16" max="16" width="11.25" customWidth="1"/>
    <col min="17" max="18" width="8.375" customWidth="1"/>
    <col min="19" max="19" width="11.25" customWidth="1"/>
    <col min="20" max="20" width="12.125" customWidth="1"/>
  </cols>
  <sheetData>
    <row r="1" spans="1:21" s="1" customFormat="1" ht="33.75" thickTop="1">
      <c r="A1" s="13"/>
      <c r="B1" s="14" t="s">
        <v>8</v>
      </c>
      <c r="C1" s="15" t="s">
        <v>13</v>
      </c>
      <c r="D1" s="16" t="s">
        <v>14</v>
      </c>
      <c r="E1" s="15" t="s">
        <v>172</v>
      </c>
      <c r="F1" s="17" t="s">
        <v>15</v>
      </c>
      <c r="G1" s="18" t="s">
        <v>16</v>
      </c>
      <c r="H1" s="14" t="s">
        <v>0</v>
      </c>
      <c r="I1" s="19"/>
      <c r="J1" s="20" t="s">
        <v>1</v>
      </c>
      <c r="K1" s="21" t="s">
        <v>18</v>
      </c>
      <c r="L1" s="21" t="s">
        <v>20</v>
      </c>
      <c r="M1" s="22" t="s">
        <v>19</v>
      </c>
      <c r="N1" s="23"/>
      <c r="O1" s="24" t="s">
        <v>6</v>
      </c>
      <c r="P1" s="18" t="s">
        <v>26</v>
      </c>
      <c r="Q1" s="25" t="s">
        <v>10</v>
      </c>
      <c r="R1" s="26" t="s">
        <v>11</v>
      </c>
      <c r="S1" s="20" t="s">
        <v>9</v>
      </c>
      <c r="T1" s="22" t="s">
        <v>4</v>
      </c>
    </row>
    <row r="2" spans="1:21" ht="21.6" customHeight="1">
      <c r="A2" s="27" t="s">
        <v>7</v>
      </c>
      <c r="B2" s="28">
        <f>保費試算表!$A$4</f>
        <v>1500</v>
      </c>
      <c r="C2" s="29">
        <f>VLOOKUP(B2,級距!A2:B29,2,1)</f>
        <v>11100</v>
      </c>
      <c r="D2" s="30">
        <f>VLOOKUP(B2,級距!E2:F63,2,1)</f>
        <v>1500</v>
      </c>
      <c r="E2" s="30">
        <f>VLOOKUP(B2,級距!$G$2:$H$22,2,1)</f>
        <v>29500</v>
      </c>
      <c r="F2" s="31">
        <v>0.06</v>
      </c>
      <c r="G2" s="32">
        <f>G3</f>
        <v>0</v>
      </c>
      <c r="H2" s="28">
        <f>保費試算表!$B$4</f>
        <v>30</v>
      </c>
      <c r="I2" s="33"/>
      <c r="J2" s="34">
        <f>ROUND(C2*H2/30*11.5%*20/100,0)+ROUND(C2*H2/30*1%*20/100,0)</f>
        <v>277</v>
      </c>
      <c r="K2" s="35">
        <f>ROUND(C2*H2/30*11.5%*70/100,0)+ROUND(C2*H2/30*1%*70/100,0)+ROUND(E2*0.11%*H2/30,0)</f>
        <v>1004</v>
      </c>
      <c r="L2" s="35">
        <f t="shared" ref="L2:L9" si="0">ROUND(D2*F2*H2/30,0)</f>
        <v>90</v>
      </c>
      <c r="M2" s="36">
        <f t="shared" ref="M2:M9" si="1">ROUND(D2*G2*H2/30,0)</f>
        <v>0</v>
      </c>
      <c r="N2" s="37"/>
      <c r="O2" s="38">
        <v>0</v>
      </c>
      <c r="P2" s="39">
        <v>0</v>
      </c>
      <c r="Q2" s="40">
        <f>保費試算表!$F$4</f>
        <v>0</v>
      </c>
      <c r="R2" s="41">
        <v>0</v>
      </c>
      <c r="S2" s="42">
        <v>0</v>
      </c>
      <c r="T2" s="43">
        <f>ROUND(B2*0.0211,0)</f>
        <v>32</v>
      </c>
      <c r="U2" s="44"/>
    </row>
    <row r="3" spans="1:21" ht="21.6" customHeight="1">
      <c r="A3" s="45" t="s">
        <v>176</v>
      </c>
      <c r="B3" s="46">
        <f>保費試算表!$A$4</f>
        <v>1500</v>
      </c>
      <c r="C3" s="47">
        <f>VLOOKUP(B3,級距!A2:B29,2,1)</f>
        <v>11100</v>
      </c>
      <c r="D3" s="48">
        <f>VLOOKUP(B3,級距!E2:F63,2,1)</f>
        <v>1500</v>
      </c>
      <c r="E3" s="49">
        <f>VLOOKUP(B3,級距!$G$2:$H$22,2,1)</f>
        <v>29500</v>
      </c>
      <c r="F3" s="50">
        <v>0.06</v>
      </c>
      <c r="G3" s="51">
        <f>保費試算表!$G$4</f>
        <v>0</v>
      </c>
      <c r="H3" s="52">
        <f>保費試算表!$B$4</f>
        <v>30</v>
      </c>
      <c r="I3" s="53"/>
      <c r="J3" s="54">
        <f>ROUND(C3*H3/30*11.5%*20/100,0)+ROUND(C3*H3/30*1%*20/100,0)</f>
        <v>277</v>
      </c>
      <c r="K3" s="55">
        <f>ROUND(C3*H3/30*11.5%*70/100,0)+ROUND(C3*H3/30*1%*70/100,0)+ROUND(E3*0.11%*H3/30,0)</f>
        <v>1004</v>
      </c>
      <c r="L3" s="56">
        <f t="shared" si="0"/>
        <v>90</v>
      </c>
      <c r="M3" s="57">
        <f>ROUND(D3*G3*H3/30,0)</f>
        <v>0</v>
      </c>
      <c r="N3" s="58"/>
      <c r="O3" s="59">
        <f>VLOOKUP(B3,級距!C2:D52,2,1)</f>
        <v>29500</v>
      </c>
      <c r="P3" s="60">
        <f>+ROUND($O3*5.17%*0.3,0)</f>
        <v>458</v>
      </c>
      <c r="Q3" s="61">
        <f>保費試算表!$F$4</f>
        <v>0</v>
      </c>
      <c r="R3" s="62">
        <v>0</v>
      </c>
      <c r="S3" s="63">
        <f>+ROUND($P3*(Q3-R3+1),0)</f>
        <v>458</v>
      </c>
      <c r="T3" s="64">
        <f>ROUND(($O3*5.17%*0.6*1.56),0)</f>
        <v>1428</v>
      </c>
    </row>
    <row r="4" spans="1:21" ht="21.6" customHeight="1">
      <c r="A4" s="45" t="s">
        <v>12</v>
      </c>
      <c r="B4" s="46">
        <f>保費試算表!$A$4</f>
        <v>1500</v>
      </c>
      <c r="C4" s="47">
        <f>VLOOKUP(B4,級距!A2:B29,2,1)</f>
        <v>11100</v>
      </c>
      <c r="D4" s="48">
        <f>VLOOKUP(B4,級距!E2:F63,2,1)</f>
        <v>1500</v>
      </c>
      <c r="E4" s="49">
        <f>VLOOKUP(B4,級距!$G$2:$H$22,2,1)</f>
        <v>29500</v>
      </c>
      <c r="F4" s="50">
        <v>0.06</v>
      </c>
      <c r="G4" s="51">
        <f>保費試算表!$G$4</f>
        <v>0</v>
      </c>
      <c r="H4" s="52">
        <f>保費試算表!$B$4</f>
        <v>30</v>
      </c>
      <c r="I4" s="53"/>
      <c r="J4" s="65">
        <f>ROUND(C4*H4/30*11.5%*20/100,0)+ROUND(C4*H4/30*1%*20/100,0)</f>
        <v>277</v>
      </c>
      <c r="K4" s="66">
        <f>ROUND(C4*H4/30*11.5%*70/100,0)+ROUND(C4*H4/30*1%*70/100,0)+ROUND(E4*0.11%*H4/30,0)</f>
        <v>1004</v>
      </c>
      <c r="L4" s="67">
        <f t="shared" si="0"/>
        <v>90</v>
      </c>
      <c r="M4" s="68">
        <f t="shared" si="1"/>
        <v>0</v>
      </c>
      <c r="N4" s="58"/>
      <c r="O4" s="59">
        <f>VLOOKUP(B4,級距!C2:D52,2,1)</f>
        <v>29500</v>
      </c>
      <c r="P4" s="60">
        <f>+ROUND($O4*5.17%*0.3,0)</f>
        <v>458</v>
      </c>
      <c r="Q4" s="61">
        <f>保費試算表!$F$4</f>
        <v>0</v>
      </c>
      <c r="R4" s="62">
        <v>0</v>
      </c>
      <c r="S4" s="63">
        <f>+ROUND($P4*(Q4-R4+1),0)</f>
        <v>458</v>
      </c>
      <c r="T4" s="64">
        <f>ROUND(($O4*5.17%*0.6*1.56),0)</f>
        <v>1428</v>
      </c>
    </row>
    <row r="5" spans="1:21" ht="21.6" customHeight="1">
      <c r="A5" s="69" t="s">
        <v>226</v>
      </c>
      <c r="B5" s="70">
        <f>保費試算表!$A$4</f>
        <v>1500</v>
      </c>
      <c r="C5" s="71">
        <f>VLOOKUP(B5,級距!A2:B29,2,1)</f>
        <v>11100</v>
      </c>
      <c r="D5" s="72">
        <f>VLOOKUP(B5,級距!E2:F63,2,1)</f>
        <v>1500</v>
      </c>
      <c r="E5" s="73">
        <f>VLOOKUP(B5,級距!$G$2:$H$22,2,1)</f>
        <v>29500</v>
      </c>
      <c r="F5" s="74">
        <v>0.06</v>
      </c>
      <c r="G5" s="75">
        <f>保費試算表!$G$4</f>
        <v>0</v>
      </c>
      <c r="H5" s="76">
        <v>1</v>
      </c>
      <c r="I5" s="77"/>
      <c r="J5" s="78">
        <f>ROUND(C5*H5/30*11.5%*20/100,0)+ROUND(C5*H5/30*1%*20/100,0)</f>
        <v>10</v>
      </c>
      <c r="K5" s="79">
        <v>40</v>
      </c>
      <c r="L5" s="80">
        <f t="shared" si="0"/>
        <v>3</v>
      </c>
      <c r="M5" s="81">
        <f t="shared" si="1"/>
        <v>0</v>
      </c>
      <c r="N5" s="58"/>
      <c r="O5" s="82">
        <v>0</v>
      </c>
      <c r="P5" s="83">
        <v>0</v>
      </c>
      <c r="Q5" s="84">
        <f>保費試算表!$F$4</f>
        <v>0</v>
      </c>
      <c r="R5" s="85">
        <v>0</v>
      </c>
      <c r="S5" s="86">
        <v>0</v>
      </c>
      <c r="T5" s="87">
        <f>ROUND(B5*0.0211,0)</f>
        <v>32</v>
      </c>
    </row>
    <row r="6" spans="1:21" ht="21.6" customHeight="1">
      <c r="A6" s="88" t="s">
        <v>5</v>
      </c>
      <c r="B6" s="89">
        <f>保費試算表!$A$4</f>
        <v>1500</v>
      </c>
      <c r="C6" s="90">
        <f>VLOOKUP(B6,級距!A2:B29,2,1)</f>
        <v>11100</v>
      </c>
      <c r="D6" s="91">
        <f>VLOOKUP(B6,級距!E2:F63,2,1)</f>
        <v>1500</v>
      </c>
      <c r="E6" s="92">
        <f>VLOOKUP(B6,級距!$G$2:$H$22,2,1)</f>
        <v>29500</v>
      </c>
      <c r="F6" s="93">
        <v>0.06</v>
      </c>
      <c r="G6" s="94">
        <f>保費試算表!$G$4</f>
        <v>0</v>
      </c>
      <c r="H6" s="95">
        <f>保費試算表!$B$4</f>
        <v>30</v>
      </c>
      <c r="I6" s="53"/>
      <c r="J6" s="96">
        <f>ROUND(C6*H6/30*11.5%*20/100,0)+ROUND(C6*H6/30*1%*20/100,0)</f>
        <v>277</v>
      </c>
      <c r="K6" s="97">
        <f>ROUND(C6*H6/30*11.5%*70/100,0)+ROUND(C6*H6/30*1%*70/100,0)+ROUND(E6*0.11%*H6/30,0)</f>
        <v>1004</v>
      </c>
      <c r="L6" s="98">
        <f t="shared" si="0"/>
        <v>90</v>
      </c>
      <c r="M6" s="99">
        <f t="shared" si="1"/>
        <v>0</v>
      </c>
      <c r="N6" s="58"/>
      <c r="O6" s="100">
        <f>VLOOKUP(B6,級距!C2:D52,2,1)</f>
        <v>29500</v>
      </c>
      <c r="P6" s="101">
        <f>+ROUND($O6*0.0469*0.3,0)</f>
        <v>415</v>
      </c>
      <c r="Q6" s="102">
        <f>保費試算表!$F$4</f>
        <v>0</v>
      </c>
      <c r="R6" s="103">
        <v>0</v>
      </c>
      <c r="S6" s="104">
        <f>+ROUND($P6*(Q6-R6+1),0)</f>
        <v>415</v>
      </c>
      <c r="T6" s="105">
        <f>ROUND(($O6*0.0517*0.6*1.56),0)</f>
        <v>1428</v>
      </c>
    </row>
    <row r="7" spans="1:21" ht="21.6" customHeight="1">
      <c r="A7" s="106" t="s">
        <v>21</v>
      </c>
      <c r="B7" s="107">
        <f>保費試算表!$A$4</f>
        <v>1500</v>
      </c>
      <c r="C7" s="108">
        <f>VLOOKUP(B7,級距!A2:B29,2,1)</f>
        <v>11100</v>
      </c>
      <c r="D7" s="109">
        <f>VLOOKUP(B7,級距!E2:F63,2,1)</f>
        <v>1500</v>
      </c>
      <c r="E7" s="110">
        <f>VLOOKUP(B7,級距!$G$2:$H$22,2,1)</f>
        <v>29500</v>
      </c>
      <c r="F7" s="111">
        <v>0</v>
      </c>
      <c r="G7" s="112">
        <f>保費試算表!$G$4</f>
        <v>0</v>
      </c>
      <c r="H7" s="113">
        <f>保費試算表!$B$4</f>
        <v>30</v>
      </c>
      <c r="I7" s="53"/>
      <c r="J7" s="114">
        <f>ROUND(C7*H7/30*11.5%*20/100,0)</f>
        <v>255</v>
      </c>
      <c r="K7" s="115">
        <f>ROUND(C7*H7/30*11.5%*70/100,0)+ROUND(E7*0.11%*H7/30,0)</f>
        <v>926</v>
      </c>
      <c r="L7" s="116">
        <f t="shared" si="0"/>
        <v>0</v>
      </c>
      <c r="M7" s="117">
        <f t="shared" si="1"/>
        <v>0</v>
      </c>
      <c r="N7" s="58"/>
      <c r="O7" s="118">
        <f>VLOOKUP(B7,級距!C2:D52,2,1)</f>
        <v>29500</v>
      </c>
      <c r="P7" s="119">
        <f>+ROUND($O7*5.17%*0.3,0)</f>
        <v>458</v>
      </c>
      <c r="Q7" s="120">
        <f>保費試算表!$F$4</f>
        <v>0</v>
      </c>
      <c r="R7" s="121">
        <v>0</v>
      </c>
      <c r="S7" s="122">
        <f t="shared" ref="S7:S8" si="2">+ROUND($P7*(Q7-R7+1),0)</f>
        <v>458</v>
      </c>
      <c r="T7" s="123">
        <f>ROUND(($O7*5.17%*0.6*1.56),0)</f>
        <v>1428</v>
      </c>
    </row>
    <row r="8" spans="1:21" ht="21.6" customHeight="1">
      <c r="A8" s="106" t="s">
        <v>22</v>
      </c>
      <c r="B8" s="107">
        <f>保費試算表!$A$4</f>
        <v>1500</v>
      </c>
      <c r="C8" s="108">
        <f>VLOOKUP(B8,級距!A2:B29,2,1)</f>
        <v>11100</v>
      </c>
      <c r="D8" s="109">
        <f>VLOOKUP(B8,級距!E2:F63,2,1)</f>
        <v>1500</v>
      </c>
      <c r="E8" s="110">
        <f>VLOOKUP(B8,級距!$G$2:$H$22,2,1)</f>
        <v>29500</v>
      </c>
      <c r="F8" s="111">
        <v>0</v>
      </c>
      <c r="G8" s="112">
        <f>保費試算表!$G$4</f>
        <v>0</v>
      </c>
      <c r="H8" s="113">
        <f>保費試算表!$B$4</f>
        <v>30</v>
      </c>
      <c r="I8" s="53"/>
      <c r="J8" s="114">
        <f>ROUND(C8*H8/30*11.5%*20/100,0)</f>
        <v>255</v>
      </c>
      <c r="K8" s="115">
        <f>ROUND(C8*H8/30*11.5%*70/100,0)+ROUND(E8*0.11%*H8/30,0)</f>
        <v>926</v>
      </c>
      <c r="L8" s="116">
        <f t="shared" si="0"/>
        <v>0</v>
      </c>
      <c r="M8" s="117">
        <f t="shared" si="1"/>
        <v>0</v>
      </c>
      <c r="N8" s="58"/>
      <c r="O8" s="118">
        <f>VLOOKUP(B8,級距!C2:D52,2,1)</f>
        <v>29500</v>
      </c>
      <c r="P8" s="119">
        <f>+ROUND($O8*5.17%*0.3,0)</f>
        <v>458</v>
      </c>
      <c r="Q8" s="120">
        <f>保費試算表!$F$4</f>
        <v>0</v>
      </c>
      <c r="R8" s="121">
        <v>0</v>
      </c>
      <c r="S8" s="122">
        <f t="shared" si="2"/>
        <v>458</v>
      </c>
      <c r="T8" s="123">
        <f>ROUND(($O8*5.17%*0.6*1.56),0)</f>
        <v>1428</v>
      </c>
    </row>
    <row r="9" spans="1:21" ht="33.75" thickBot="1">
      <c r="A9" s="124" t="s">
        <v>23</v>
      </c>
      <c r="B9" s="125">
        <f>保費試算表!$A$4</f>
        <v>1500</v>
      </c>
      <c r="C9" s="126">
        <f>VLOOKUP(B9,級距!A2:B29,2,1)</f>
        <v>11100</v>
      </c>
      <c r="D9" s="127">
        <f>VLOOKUP(B9,級距!E2:F63,2,1)</f>
        <v>1500</v>
      </c>
      <c r="E9" s="110">
        <f>VLOOKUP(B9,級距!$G$2:$H$22,2,1)</f>
        <v>29500</v>
      </c>
      <c r="F9" s="128">
        <v>0</v>
      </c>
      <c r="G9" s="129">
        <f>保費試算表!$G$4</f>
        <v>0</v>
      </c>
      <c r="H9" s="130">
        <v>1</v>
      </c>
      <c r="I9" s="77"/>
      <c r="J9" s="131">
        <f>ROUND(C9*H9/30*11.5%*20/100,0)</f>
        <v>9</v>
      </c>
      <c r="K9" s="132">
        <f>ROUND(C9*H9/30*11.5%*70/100,0)+ROUND(E9*0.11%*H9/30,0)</f>
        <v>31</v>
      </c>
      <c r="L9" s="133">
        <f t="shared" si="0"/>
        <v>0</v>
      </c>
      <c r="M9" s="134">
        <f t="shared" si="1"/>
        <v>0</v>
      </c>
      <c r="N9" s="58"/>
      <c r="O9" s="135">
        <v>0</v>
      </c>
      <c r="P9" s="136">
        <v>0</v>
      </c>
      <c r="Q9" s="137">
        <f>保費試算表!$F$4</f>
        <v>0</v>
      </c>
      <c r="R9" s="138">
        <v>0</v>
      </c>
      <c r="S9" s="139">
        <v>0</v>
      </c>
      <c r="T9" s="140">
        <f>B9*0.0211</f>
        <v>31.650000000000002</v>
      </c>
    </row>
    <row r="10" spans="1:21" ht="21.6" customHeight="1" thickTop="1">
      <c r="A10" s="141"/>
      <c r="B10" s="142"/>
      <c r="C10" s="142"/>
      <c r="D10" s="142"/>
      <c r="E10" s="142"/>
      <c r="F10" s="143"/>
      <c r="G10" s="143"/>
      <c r="H10" s="144"/>
      <c r="I10" s="144"/>
      <c r="J10" s="145"/>
      <c r="K10" s="145"/>
      <c r="L10" s="58"/>
      <c r="M10" s="58"/>
      <c r="N10" s="58"/>
      <c r="O10" s="146"/>
      <c r="P10" s="146"/>
      <c r="Q10" s="146"/>
      <c r="R10" s="146"/>
      <c r="S10" s="146"/>
      <c r="T10" s="147"/>
    </row>
    <row r="11" spans="1:21" ht="32.25">
      <c r="A11" s="148"/>
      <c r="S11" s="149"/>
    </row>
    <row r="12" spans="1:21" ht="357" customHeight="1">
      <c r="A12" s="226" t="s">
        <v>171</v>
      </c>
      <c r="B12" s="227"/>
      <c r="C12" s="227"/>
      <c r="D12" s="227"/>
      <c r="E12" s="227"/>
      <c r="F12" s="227"/>
      <c r="G12" s="227"/>
      <c r="H12" s="227"/>
      <c r="I12" s="227"/>
      <c r="J12" s="227"/>
      <c r="K12" s="227"/>
      <c r="L12" s="227"/>
      <c r="M12" s="227"/>
      <c r="N12" s="227"/>
      <c r="O12" s="227"/>
      <c r="P12" s="227"/>
      <c r="Q12" s="227"/>
      <c r="R12" s="227"/>
      <c r="S12" s="227"/>
      <c r="T12" s="227"/>
    </row>
    <row r="13" spans="1:21">
      <c r="A13" s="148"/>
    </row>
    <row r="14" spans="1:21">
      <c r="A14" s="5" t="s">
        <v>206</v>
      </c>
    </row>
    <row r="15" spans="1:21">
      <c r="A15" t="s">
        <v>207</v>
      </c>
    </row>
    <row r="16" spans="1:21">
      <c r="A16" t="s">
        <v>208</v>
      </c>
    </row>
  </sheetData>
  <sheetProtection algorithmName="SHA-512" hashValue="xh/L02jkZF9bUNNycMp2OG0m5gf+Cxdar5K0gT05rDXJ5rheT34IthoK73EJohNWRUl8WGtK9tCxjqKt+KP9dA==" saltValue="TvvFyjPgfxY2cyu4wqm8sA==" spinCount="100000" sheet="1" selectLockedCells="1"/>
  <mergeCells count="1">
    <mergeCell ref="A12:T12"/>
  </mergeCells>
  <phoneticPr fontId="5"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3"/>
  <sheetViews>
    <sheetView zoomScale="115" zoomScaleNormal="115" workbookViewId="0">
      <selection sqref="A1:XFD1048576"/>
    </sheetView>
  </sheetViews>
  <sheetFormatPr defaultRowHeight="16.5"/>
  <cols>
    <col min="3" max="3" width="9" style="1" bestFit="1" customWidth="1"/>
    <col min="4" max="4" width="9.5" style="1" bestFit="1" customWidth="1"/>
    <col min="5" max="5" width="9" style="1" bestFit="1" customWidth="1"/>
    <col min="6" max="6" width="10.5" style="1" bestFit="1" customWidth="1"/>
  </cols>
  <sheetData>
    <row r="1" spans="1:8">
      <c r="A1" s="228" t="s">
        <v>2</v>
      </c>
      <c r="B1" s="229"/>
      <c r="C1" s="230" t="s">
        <v>3</v>
      </c>
      <c r="D1" s="231"/>
      <c r="E1" s="232" t="s">
        <v>17</v>
      </c>
      <c r="F1" s="233"/>
      <c r="G1" s="234" t="s">
        <v>192</v>
      </c>
      <c r="H1" s="234"/>
    </row>
    <row r="2" spans="1:8">
      <c r="A2" s="2">
        <v>1</v>
      </c>
      <c r="B2" s="2">
        <v>11100</v>
      </c>
      <c r="C2" s="4">
        <v>1</v>
      </c>
      <c r="D2" s="3">
        <v>29500</v>
      </c>
      <c r="E2" s="2">
        <v>1</v>
      </c>
      <c r="F2" s="2">
        <v>1500</v>
      </c>
      <c r="G2" s="2">
        <v>1</v>
      </c>
      <c r="H2" s="3">
        <v>29500</v>
      </c>
    </row>
    <row r="3" spans="1:8">
      <c r="A3" s="2">
        <v>11101</v>
      </c>
      <c r="B3" s="2">
        <v>12540</v>
      </c>
      <c r="C3" s="3">
        <v>29501</v>
      </c>
      <c r="D3" s="2">
        <v>30300</v>
      </c>
      <c r="E3" s="2">
        <v>1501</v>
      </c>
      <c r="F3" s="2">
        <v>3000</v>
      </c>
      <c r="G3" s="3">
        <v>29501</v>
      </c>
      <c r="H3" s="2">
        <v>30300</v>
      </c>
    </row>
    <row r="4" spans="1:8">
      <c r="A4" s="2">
        <v>12541</v>
      </c>
      <c r="B4" s="2">
        <v>13500</v>
      </c>
      <c r="C4" s="2">
        <v>30301</v>
      </c>
      <c r="D4" s="2">
        <v>31800</v>
      </c>
      <c r="E4" s="2">
        <v>3001</v>
      </c>
      <c r="F4" s="2">
        <v>4500</v>
      </c>
      <c r="G4" s="2">
        <v>30301</v>
      </c>
      <c r="H4" s="2">
        <v>31800</v>
      </c>
    </row>
    <row r="5" spans="1:8">
      <c r="A5" s="2">
        <v>13501</v>
      </c>
      <c r="B5" s="2">
        <v>15840</v>
      </c>
      <c r="C5" s="2">
        <v>31801</v>
      </c>
      <c r="D5" s="2">
        <v>33300</v>
      </c>
      <c r="E5" s="2">
        <v>4501</v>
      </c>
      <c r="F5" s="2">
        <v>6000</v>
      </c>
      <c r="G5" s="2">
        <v>31801</v>
      </c>
      <c r="H5" s="2">
        <v>33300</v>
      </c>
    </row>
    <row r="6" spans="1:8">
      <c r="A6" s="2">
        <v>15841</v>
      </c>
      <c r="B6" s="2">
        <v>16500</v>
      </c>
      <c r="C6" s="2">
        <v>33301</v>
      </c>
      <c r="D6" s="2">
        <v>34800</v>
      </c>
      <c r="E6" s="2">
        <v>6001</v>
      </c>
      <c r="F6" s="2">
        <v>7500</v>
      </c>
      <c r="G6" s="2">
        <v>33301</v>
      </c>
      <c r="H6" s="2">
        <v>34800</v>
      </c>
    </row>
    <row r="7" spans="1:8">
      <c r="A7" s="2">
        <v>16501</v>
      </c>
      <c r="B7" s="2">
        <v>17280</v>
      </c>
      <c r="C7" s="2">
        <v>34801</v>
      </c>
      <c r="D7" s="2">
        <v>36300</v>
      </c>
      <c r="E7" s="2">
        <v>7501</v>
      </c>
      <c r="F7" s="2">
        <v>8700</v>
      </c>
      <c r="G7" s="2">
        <v>34801</v>
      </c>
      <c r="H7" s="2">
        <v>36300</v>
      </c>
    </row>
    <row r="8" spans="1:8">
      <c r="A8" s="2">
        <v>17281</v>
      </c>
      <c r="B8" s="2">
        <v>17880</v>
      </c>
      <c r="C8" s="2">
        <v>36301</v>
      </c>
      <c r="D8" s="2">
        <v>38200</v>
      </c>
      <c r="E8" s="2">
        <v>8701</v>
      </c>
      <c r="F8" s="2">
        <v>9900</v>
      </c>
      <c r="G8" s="2">
        <v>36301</v>
      </c>
      <c r="H8" s="2">
        <v>38200</v>
      </c>
    </row>
    <row r="9" spans="1:8">
      <c r="A9" s="2">
        <v>17881</v>
      </c>
      <c r="B9" s="2">
        <v>19047</v>
      </c>
      <c r="C9" s="2">
        <v>38201</v>
      </c>
      <c r="D9" s="2">
        <v>40100</v>
      </c>
      <c r="E9" s="2">
        <v>9901</v>
      </c>
      <c r="F9" s="2">
        <v>11100</v>
      </c>
      <c r="G9" s="2">
        <v>38201</v>
      </c>
      <c r="H9" s="2">
        <v>40100</v>
      </c>
    </row>
    <row r="10" spans="1:8">
      <c r="A10" s="2">
        <v>19048</v>
      </c>
      <c r="B10" s="2">
        <v>20008</v>
      </c>
      <c r="C10" s="2">
        <v>40101</v>
      </c>
      <c r="D10" s="2">
        <v>42000</v>
      </c>
      <c r="E10" s="2">
        <v>11101</v>
      </c>
      <c r="F10" s="2">
        <v>12540</v>
      </c>
      <c r="G10" s="2">
        <v>40101</v>
      </c>
      <c r="H10" s="2">
        <v>42000</v>
      </c>
    </row>
    <row r="11" spans="1:8">
      <c r="A11" s="2">
        <v>20009</v>
      </c>
      <c r="B11" s="2">
        <v>21009</v>
      </c>
      <c r="C11" s="2">
        <v>42001</v>
      </c>
      <c r="D11" s="2">
        <v>43900</v>
      </c>
      <c r="E11" s="2">
        <v>12541</v>
      </c>
      <c r="F11" s="2">
        <v>13500</v>
      </c>
      <c r="G11" s="2">
        <v>42001</v>
      </c>
      <c r="H11" s="2">
        <v>43900</v>
      </c>
    </row>
    <row r="12" spans="1:8">
      <c r="A12" s="2">
        <v>21010</v>
      </c>
      <c r="B12" s="2">
        <v>22000</v>
      </c>
      <c r="C12" s="2">
        <v>43901</v>
      </c>
      <c r="D12" s="2">
        <v>45800</v>
      </c>
      <c r="E12" s="2">
        <v>13501</v>
      </c>
      <c r="F12" s="2">
        <v>15840</v>
      </c>
      <c r="G12" s="2">
        <v>43901</v>
      </c>
      <c r="H12" s="2">
        <v>45800</v>
      </c>
    </row>
    <row r="13" spans="1:8">
      <c r="A13" s="2">
        <v>22001</v>
      </c>
      <c r="B13" s="2">
        <v>23100</v>
      </c>
      <c r="C13" s="2">
        <v>45801</v>
      </c>
      <c r="D13" s="2">
        <v>48200</v>
      </c>
      <c r="E13" s="2">
        <v>15841</v>
      </c>
      <c r="F13" s="2">
        <v>16500</v>
      </c>
      <c r="G13" s="2">
        <v>45801</v>
      </c>
      <c r="H13" s="2">
        <v>48200</v>
      </c>
    </row>
    <row r="14" spans="1:8">
      <c r="A14" s="2">
        <v>23101</v>
      </c>
      <c r="B14" s="2">
        <v>24000</v>
      </c>
      <c r="C14" s="2">
        <v>48201</v>
      </c>
      <c r="D14" s="2">
        <v>50600</v>
      </c>
      <c r="E14" s="2">
        <v>16501</v>
      </c>
      <c r="F14" s="2">
        <v>17280</v>
      </c>
      <c r="G14" s="2">
        <v>48201</v>
      </c>
      <c r="H14" s="2">
        <v>50600</v>
      </c>
    </row>
    <row r="15" spans="1:8">
      <c r="A15" s="2">
        <v>24001</v>
      </c>
      <c r="B15" s="2">
        <v>25250</v>
      </c>
      <c r="C15" s="2">
        <v>50601</v>
      </c>
      <c r="D15" s="2">
        <v>53000</v>
      </c>
      <c r="E15" s="2">
        <v>17281</v>
      </c>
      <c r="F15" s="2">
        <v>17880</v>
      </c>
      <c r="G15" s="2">
        <v>50601</v>
      </c>
      <c r="H15" s="2">
        <v>53000</v>
      </c>
    </row>
    <row r="16" spans="1:8">
      <c r="A16" s="2">
        <v>25251</v>
      </c>
      <c r="B16" s="2">
        <v>26400</v>
      </c>
      <c r="C16" s="2">
        <v>53001</v>
      </c>
      <c r="D16" s="2">
        <v>55400</v>
      </c>
      <c r="E16" s="2">
        <v>17881</v>
      </c>
      <c r="F16" s="2">
        <v>19047</v>
      </c>
      <c r="G16" s="2">
        <v>53001</v>
      </c>
      <c r="H16" s="2">
        <v>55400</v>
      </c>
    </row>
    <row r="17" spans="1:8">
      <c r="A17" s="2">
        <v>26401</v>
      </c>
      <c r="B17" s="2">
        <v>27600</v>
      </c>
      <c r="C17" s="2">
        <v>55401</v>
      </c>
      <c r="D17" s="2">
        <v>57800</v>
      </c>
      <c r="E17" s="2">
        <v>19048</v>
      </c>
      <c r="F17" s="2">
        <v>20008</v>
      </c>
      <c r="G17" s="2">
        <v>55401</v>
      </c>
      <c r="H17" s="2">
        <v>57800</v>
      </c>
    </row>
    <row r="18" spans="1:8">
      <c r="A18" s="2">
        <v>27601</v>
      </c>
      <c r="B18" s="218">
        <v>28590</v>
      </c>
      <c r="C18" s="2">
        <v>57801</v>
      </c>
      <c r="D18" s="2">
        <v>60800</v>
      </c>
      <c r="E18" s="2">
        <v>20009</v>
      </c>
      <c r="F18" s="2">
        <v>21009</v>
      </c>
      <c r="G18" s="2">
        <v>57801</v>
      </c>
      <c r="H18" s="2">
        <v>60800</v>
      </c>
    </row>
    <row r="19" spans="1:8">
      <c r="A19" s="218">
        <v>28591</v>
      </c>
      <c r="B19" s="150">
        <v>29500</v>
      </c>
      <c r="C19" s="2">
        <v>60801</v>
      </c>
      <c r="D19" s="2">
        <v>63800</v>
      </c>
      <c r="E19" s="2">
        <v>21010</v>
      </c>
      <c r="F19" s="2">
        <v>22000</v>
      </c>
      <c r="G19" s="2">
        <v>60801</v>
      </c>
      <c r="H19" s="2">
        <v>63800</v>
      </c>
    </row>
    <row r="20" spans="1:8">
      <c r="A20" s="150">
        <v>29501</v>
      </c>
      <c r="B20" s="2">
        <v>30300</v>
      </c>
      <c r="C20" s="2">
        <v>63801</v>
      </c>
      <c r="D20" s="2">
        <v>66800</v>
      </c>
      <c r="E20" s="2">
        <v>22001</v>
      </c>
      <c r="F20" s="2">
        <v>23100</v>
      </c>
      <c r="G20" s="2">
        <v>63801</v>
      </c>
      <c r="H20" s="2">
        <v>66800</v>
      </c>
    </row>
    <row r="21" spans="1:8">
      <c r="A21" s="2">
        <v>30301</v>
      </c>
      <c r="B21" s="2">
        <v>31800</v>
      </c>
      <c r="C21" s="2">
        <v>66801</v>
      </c>
      <c r="D21" s="2">
        <v>69800</v>
      </c>
      <c r="E21" s="2">
        <v>23101</v>
      </c>
      <c r="F21" s="2">
        <v>24000</v>
      </c>
      <c r="G21" s="2">
        <v>66801</v>
      </c>
      <c r="H21" s="2">
        <v>69800</v>
      </c>
    </row>
    <row r="22" spans="1:8">
      <c r="A22" s="2">
        <v>31801</v>
      </c>
      <c r="B22" s="2">
        <v>33300</v>
      </c>
      <c r="C22" s="2">
        <v>69801</v>
      </c>
      <c r="D22" s="2">
        <v>72800</v>
      </c>
      <c r="E22" s="2">
        <v>24001</v>
      </c>
      <c r="F22" s="2">
        <v>25250</v>
      </c>
      <c r="G22" s="2">
        <v>69801</v>
      </c>
      <c r="H22" s="2">
        <v>72800</v>
      </c>
    </row>
    <row r="23" spans="1:8">
      <c r="A23" s="2">
        <v>33301</v>
      </c>
      <c r="B23" s="2">
        <v>34800</v>
      </c>
      <c r="C23" s="2">
        <v>72801</v>
      </c>
      <c r="D23" s="2">
        <v>76500</v>
      </c>
      <c r="E23" s="2">
        <v>25251</v>
      </c>
      <c r="F23" s="2">
        <v>26400</v>
      </c>
    </row>
    <row r="24" spans="1:8">
      <c r="A24" s="2">
        <v>34801</v>
      </c>
      <c r="B24" s="2">
        <v>36300</v>
      </c>
      <c r="C24" s="2">
        <v>76501</v>
      </c>
      <c r="D24" s="2">
        <v>80200</v>
      </c>
      <c r="E24" s="2">
        <v>26401</v>
      </c>
      <c r="F24" s="2">
        <v>27600</v>
      </c>
    </row>
    <row r="25" spans="1:8">
      <c r="A25" s="2">
        <v>36301</v>
      </c>
      <c r="B25" s="2">
        <v>38200</v>
      </c>
      <c r="C25" s="2">
        <v>80201</v>
      </c>
      <c r="D25" s="2">
        <v>83900</v>
      </c>
      <c r="E25" s="2">
        <v>27601</v>
      </c>
      <c r="F25" s="2">
        <v>28590</v>
      </c>
    </row>
    <row r="26" spans="1:8">
      <c r="A26" s="2">
        <v>38201</v>
      </c>
      <c r="B26" s="2">
        <v>40100</v>
      </c>
      <c r="C26" s="2">
        <v>83901</v>
      </c>
      <c r="D26" s="2">
        <v>87600</v>
      </c>
      <c r="E26" s="2">
        <v>28591</v>
      </c>
      <c r="F26" s="150">
        <v>29500</v>
      </c>
    </row>
    <row r="27" spans="1:8">
      <c r="A27" s="2">
        <v>40101</v>
      </c>
      <c r="B27" s="2">
        <v>42000</v>
      </c>
      <c r="C27" s="2">
        <v>87601</v>
      </c>
      <c r="D27" s="2">
        <v>92100</v>
      </c>
      <c r="E27" s="150">
        <v>29501</v>
      </c>
      <c r="F27" s="2">
        <v>30300</v>
      </c>
    </row>
    <row r="28" spans="1:8">
      <c r="A28" s="2">
        <v>42001</v>
      </c>
      <c r="B28" s="2">
        <v>43900</v>
      </c>
      <c r="C28" s="2">
        <v>92101</v>
      </c>
      <c r="D28" s="2">
        <v>96600</v>
      </c>
      <c r="E28" s="2">
        <v>30301</v>
      </c>
      <c r="F28" s="2">
        <v>31800</v>
      </c>
    </row>
    <row r="29" spans="1:8">
      <c r="A29" s="2">
        <v>43901</v>
      </c>
      <c r="B29" s="2">
        <v>45800</v>
      </c>
      <c r="C29" s="2">
        <v>96601</v>
      </c>
      <c r="D29" s="2">
        <v>101100</v>
      </c>
      <c r="E29" s="2">
        <v>31801</v>
      </c>
      <c r="F29" s="2">
        <v>33300</v>
      </c>
    </row>
    <row r="30" spans="1:8">
      <c r="C30" s="2">
        <v>101101</v>
      </c>
      <c r="D30" s="2">
        <v>105600</v>
      </c>
      <c r="E30" s="2">
        <v>33301</v>
      </c>
      <c r="F30" s="2">
        <v>34800</v>
      </c>
    </row>
    <row r="31" spans="1:8">
      <c r="C31" s="2">
        <v>105601</v>
      </c>
      <c r="D31" s="2">
        <v>110100</v>
      </c>
      <c r="E31" s="2">
        <v>34801</v>
      </c>
      <c r="F31" s="2">
        <v>36300</v>
      </c>
    </row>
    <row r="32" spans="1:8">
      <c r="C32" s="2">
        <v>110101</v>
      </c>
      <c r="D32" s="2">
        <v>115500</v>
      </c>
      <c r="E32" s="2">
        <v>36301</v>
      </c>
      <c r="F32" s="2">
        <v>38200</v>
      </c>
    </row>
    <row r="33" spans="3:6">
      <c r="C33" s="2">
        <v>115501</v>
      </c>
      <c r="D33" s="2">
        <v>120900</v>
      </c>
      <c r="E33" s="2">
        <v>38201</v>
      </c>
      <c r="F33" s="2">
        <v>40100</v>
      </c>
    </row>
    <row r="34" spans="3:6">
      <c r="C34" s="2">
        <v>120901</v>
      </c>
      <c r="D34" s="2">
        <v>126300</v>
      </c>
      <c r="E34" s="2">
        <v>40101</v>
      </c>
      <c r="F34" s="2">
        <v>42000</v>
      </c>
    </row>
    <row r="35" spans="3:6">
      <c r="C35" s="2">
        <v>126301</v>
      </c>
      <c r="D35" s="2">
        <v>131700</v>
      </c>
      <c r="E35" s="2">
        <v>42001</v>
      </c>
      <c r="F35" s="2">
        <v>43900</v>
      </c>
    </row>
    <row r="36" spans="3:6">
      <c r="C36" s="2">
        <v>131701</v>
      </c>
      <c r="D36" s="2">
        <v>137100</v>
      </c>
      <c r="E36" s="2">
        <v>43901</v>
      </c>
      <c r="F36" s="2">
        <v>45800</v>
      </c>
    </row>
    <row r="37" spans="3:6">
      <c r="C37" s="2">
        <v>137101</v>
      </c>
      <c r="D37" s="2">
        <v>142500</v>
      </c>
      <c r="E37" s="2">
        <v>45801</v>
      </c>
      <c r="F37" s="2">
        <v>48200</v>
      </c>
    </row>
    <row r="38" spans="3:6">
      <c r="C38" s="2">
        <v>142501</v>
      </c>
      <c r="D38" s="2">
        <v>147900</v>
      </c>
      <c r="E38" s="2">
        <v>48201</v>
      </c>
      <c r="F38" s="2">
        <v>50600</v>
      </c>
    </row>
    <row r="39" spans="3:6">
      <c r="C39" s="2">
        <v>147901</v>
      </c>
      <c r="D39" s="2">
        <v>150000</v>
      </c>
      <c r="E39" s="2">
        <v>50601</v>
      </c>
      <c r="F39" s="2">
        <v>53000</v>
      </c>
    </row>
    <row r="40" spans="3:6">
      <c r="C40" s="2">
        <v>150001</v>
      </c>
      <c r="D40" s="2">
        <v>156400</v>
      </c>
      <c r="E40" s="2">
        <v>53001</v>
      </c>
      <c r="F40" s="2">
        <v>55400</v>
      </c>
    </row>
    <row r="41" spans="3:6">
      <c r="C41" s="2">
        <v>156401</v>
      </c>
      <c r="D41" s="2">
        <v>162800</v>
      </c>
      <c r="E41" s="2">
        <v>55401</v>
      </c>
      <c r="F41" s="2">
        <v>57800</v>
      </c>
    </row>
    <row r="42" spans="3:6">
      <c r="C42" s="2">
        <v>162801</v>
      </c>
      <c r="D42" s="2">
        <v>169200</v>
      </c>
      <c r="E42" s="2">
        <v>57801</v>
      </c>
      <c r="F42" s="2">
        <v>60800</v>
      </c>
    </row>
    <row r="43" spans="3:6">
      <c r="C43" s="2">
        <v>169201</v>
      </c>
      <c r="D43" s="2">
        <v>175600</v>
      </c>
      <c r="E43" s="2">
        <v>60801</v>
      </c>
      <c r="F43" s="2">
        <v>63800</v>
      </c>
    </row>
    <row r="44" spans="3:6">
      <c r="C44" s="2">
        <v>175601</v>
      </c>
      <c r="D44" s="2">
        <v>182000</v>
      </c>
      <c r="E44" s="2">
        <v>63801</v>
      </c>
      <c r="F44" s="2">
        <v>66800</v>
      </c>
    </row>
    <row r="45" spans="3:6">
      <c r="C45" s="2">
        <v>175601</v>
      </c>
      <c r="D45" s="2">
        <v>189500</v>
      </c>
      <c r="E45" s="2">
        <v>66801</v>
      </c>
      <c r="F45" s="2">
        <v>69800</v>
      </c>
    </row>
    <row r="46" spans="3:6">
      <c r="C46" s="2">
        <v>182001</v>
      </c>
      <c r="D46" s="2">
        <v>197000</v>
      </c>
      <c r="E46" s="2">
        <v>69801</v>
      </c>
      <c r="F46" s="2">
        <v>72800</v>
      </c>
    </row>
    <row r="47" spans="3:6">
      <c r="C47" s="2">
        <v>189501</v>
      </c>
      <c r="D47" s="2">
        <v>204500</v>
      </c>
      <c r="E47" s="2">
        <v>72801</v>
      </c>
      <c r="F47" s="2">
        <v>76500</v>
      </c>
    </row>
    <row r="48" spans="3:6">
      <c r="C48" s="2">
        <v>197001</v>
      </c>
      <c r="D48" s="2">
        <v>212000</v>
      </c>
      <c r="E48" s="2">
        <v>76501</v>
      </c>
      <c r="F48" s="2">
        <v>80200</v>
      </c>
    </row>
    <row r="49" spans="3:6">
      <c r="C49" s="2">
        <v>204501</v>
      </c>
      <c r="D49" s="2">
        <v>219500</v>
      </c>
      <c r="E49" s="2">
        <v>80201</v>
      </c>
      <c r="F49" s="2">
        <v>83900</v>
      </c>
    </row>
    <row r="50" spans="3:6">
      <c r="C50" s="2">
        <v>212001</v>
      </c>
      <c r="D50" s="2">
        <v>228200</v>
      </c>
      <c r="E50" s="2">
        <v>83901</v>
      </c>
      <c r="F50" s="2">
        <v>87600</v>
      </c>
    </row>
    <row r="51" spans="3:6">
      <c r="C51" s="2">
        <v>228201</v>
      </c>
      <c r="D51" s="2">
        <v>236900</v>
      </c>
      <c r="E51" s="2">
        <v>87601</v>
      </c>
      <c r="F51" s="2">
        <v>92100</v>
      </c>
    </row>
    <row r="52" spans="3:6">
      <c r="C52" s="2">
        <v>236901</v>
      </c>
      <c r="D52" s="2">
        <v>245600</v>
      </c>
      <c r="E52" s="2">
        <v>92101</v>
      </c>
      <c r="F52" s="2">
        <v>96600</v>
      </c>
    </row>
    <row r="53" spans="3:6">
      <c r="C53" s="2">
        <v>245601</v>
      </c>
      <c r="D53" s="2">
        <v>254300</v>
      </c>
      <c r="E53" s="2">
        <v>96601</v>
      </c>
      <c r="F53" s="2">
        <v>101100</v>
      </c>
    </row>
    <row r="54" spans="3:6">
      <c r="C54" s="2">
        <v>254301</v>
      </c>
      <c r="D54" s="2">
        <v>263000</v>
      </c>
      <c r="E54" s="2">
        <v>101101</v>
      </c>
      <c r="F54" s="2">
        <v>105600</v>
      </c>
    </row>
    <row r="55" spans="3:6">
      <c r="C55" s="2">
        <v>263001</v>
      </c>
      <c r="D55" s="2">
        <v>273000</v>
      </c>
      <c r="E55" s="2">
        <v>105601</v>
      </c>
      <c r="F55" s="2">
        <v>110100</v>
      </c>
    </row>
    <row r="56" spans="3:6">
      <c r="C56" s="2">
        <v>273001</v>
      </c>
      <c r="D56" s="2">
        <v>283000</v>
      </c>
      <c r="E56" s="2">
        <v>110101</v>
      </c>
      <c r="F56" s="2">
        <v>115500</v>
      </c>
    </row>
    <row r="57" spans="3:6">
      <c r="C57" s="2">
        <v>283001</v>
      </c>
      <c r="D57" s="2">
        <v>293000</v>
      </c>
      <c r="E57" s="2">
        <v>115501</v>
      </c>
      <c r="F57" s="2">
        <v>120900</v>
      </c>
    </row>
    <row r="58" spans="3:6">
      <c r="C58" s="2">
        <v>293001</v>
      </c>
      <c r="D58" s="2">
        <v>303000</v>
      </c>
      <c r="E58" s="2">
        <v>120901</v>
      </c>
      <c r="F58" s="2">
        <v>126300</v>
      </c>
    </row>
    <row r="59" spans="3:6">
      <c r="C59" s="2">
        <v>303001</v>
      </c>
      <c r="D59" s="2">
        <v>313000</v>
      </c>
      <c r="E59" s="2">
        <v>126301</v>
      </c>
      <c r="F59" s="2">
        <v>131700</v>
      </c>
    </row>
    <row r="60" spans="3:6">
      <c r="E60" s="2">
        <v>131701</v>
      </c>
      <c r="F60" s="2">
        <v>137100</v>
      </c>
    </row>
    <row r="61" spans="3:6">
      <c r="E61" s="2">
        <v>137101</v>
      </c>
      <c r="F61" s="2">
        <v>142500</v>
      </c>
    </row>
    <row r="62" spans="3:6">
      <c r="E62" s="2">
        <v>142501</v>
      </c>
      <c r="F62" s="2">
        <v>147900</v>
      </c>
    </row>
    <row r="63" spans="3:6">
      <c r="E63" s="2">
        <v>147901</v>
      </c>
      <c r="F63" s="2">
        <v>150000</v>
      </c>
    </row>
  </sheetData>
  <sheetProtection algorithmName="SHA-512" hashValue="FMCrg8bAANz1M5U3aU4o4xMXOdgD4Ku1+5N5n6lNhHz4njN/TqsLyGQxgcGfgqz3UfsfrVQbZSgbh/cAcW7XyQ==" saltValue="njsnkQ9TWRyaRFnfLRdnjg==" spinCount="100000" sheet="1" selectLockedCells="1"/>
  <mergeCells count="4">
    <mergeCell ref="A1:B1"/>
    <mergeCell ref="C1:D1"/>
    <mergeCell ref="E1:F1"/>
    <mergeCell ref="G1:H1"/>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008E-8DD3-4520-A395-38E5330F15F2}">
  <dimension ref="A1:C14"/>
  <sheetViews>
    <sheetView workbookViewId="0">
      <selection activeCell="C10" sqref="C10"/>
    </sheetView>
  </sheetViews>
  <sheetFormatPr defaultRowHeight="16.5"/>
  <cols>
    <col min="1" max="1" width="16.75" style="152" customWidth="1"/>
    <col min="2" max="2" width="45.125" style="152" customWidth="1"/>
    <col min="3" max="3" width="32.625" style="152" customWidth="1"/>
    <col min="4" max="16384" width="9" style="152"/>
  </cols>
  <sheetData>
    <row r="1" spans="1:3" ht="51" thickTop="1" thickBot="1">
      <c r="A1" s="235" t="s">
        <v>173</v>
      </c>
      <c r="B1" s="236"/>
      <c r="C1" s="151" t="s">
        <v>251</v>
      </c>
    </row>
    <row r="2" spans="1:3" s="156" customFormat="1" ht="33.75" thickBot="1">
      <c r="A2" s="153" t="s">
        <v>211</v>
      </c>
      <c r="B2" s="154" t="s">
        <v>212</v>
      </c>
      <c r="C2" s="155" t="s">
        <v>213</v>
      </c>
    </row>
    <row r="3" spans="1:3" ht="18" customHeight="1" thickTop="1" thickBot="1">
      <c r="A3" s="207" t="s">
        <v>174</v>
      </c>
      <c r="B3" s="208" t="s">
        <v>234</v>
      </c>
      <c r="C3" s="210" t="s">
        <v>235</v>
      </c>
    </row>
    <row r="4" spans="1:3" ht="18" customHeight="1" thickBot="1">
      <c r="A4" s="206" t="s">
        <v>175</v>
      </c>
      <c r="B4" s="205" t="s">
        <v>236</v>
      </c>
      <c r="C4" s="204" t="s">
        <v>130</v>
      </c>
    </row>
    <row r="5" spans="1:3" ht="18" customHeight="1" thickBot="1">
      <c r="A5" s="206" t="s">
        <v>156</v>
      </c>
      <c r="B5" s="205" t="s">
        <v>133</v>
      </c>
      <c r="C5" s="204" t="s">
        <v>134</v>
      </c>
    </row>
    <row r="6" spans="1:3" ht="18" customHeight="1" thickBot="1">
      <c r="A6" s="206" t="s">
        <v>157</v>
      </c>
      <c r="B6" s="205" t="s">
        <v>137</v>
      </c>
      <c r="C6" s="204" t="s">
        <v>138</v>
      </c>
    </row>
    <row r="7" spans="1:3" ht="18" customHeight="1" thickBot="1">
      <c r="A7" s="206" t="s">
        <v>158</v>
      </c>
      <c r="B7" s="205" t="s">
        <v>141</v>
      </c>
      <c r="C7" s="204" t="s">
        <v>142</v>
      </c>
    </row>
    <row r="8" spans="1:3" ht="18" customHeight="1" thickBot="1">
      <c r="A8" s="206" t="s">
        <v>159</v>
      </c>
      <c r="B8" s="205" t="s">
        <v>143</v>
      </c>
      <c r="C8" s="204" t="s">
        <v>144</v>
      </c>
    </row>
    <row r="9" spans="1:3" ht="18" customHeight="1" thickBot="1">
      <c r="A9" s="206" t="s">
        <v>160</v>
      </c>
      <c r="B9" s="205" t="s">
        <v>146</v>
      </c>
      <c r="C9" s="204" t="s">
        <v>147</v>
      </c>
    </row>
    <row r="10" spans="1:3" ht="18" customHeight="1" thickBot="1">
      <c r="A10" s="206" t="s">
        <v>161</v>
      </c>
      <c r="B10" s="205" t="s">
        <v>148</v>
      </c>
      <c r="C10" s="204" t="s">
        <v>149</v>
      </c>
    </row>
    <row r="11" spans="1:3" ht="18" customHeight="1" thickBot="1">
      <c r="A11" s="206" t="s">
        <v>162</v>
      </c>
      <c r="B11" s="205" t="s">
        <v>150</v>
      </c>
      <c r="C11" s="204" t="s">
        <v>151</v>
      </c>
    </row>
    <row r="12" spans="1:3" ht="18" customHeight="1" thickBot="1">
      <c r="A12" s="206" t="s">
        <v>163</v>
      </c>
      <c r="B12" s="205" t="s">
        <v>152</v>
      </c>
      <c r="C12" s="204" t="s">
        <v>153</v>
      </c>
    </row>
    <row r="13" spans="1:3" ht="18" customHeight="1" thickBot="1">
      <c r="A13" s="203" t="s">
        <v>164</v>
      </c>
      <c r="B13" s="215" t="s">
        <v>167</v>
      </c>
      <c r="C13" s="217" t="s">
        <v>155</v>
      </c>
    </row>
    <row r="14" spans="1:3" ht="336" customHeight="1" thickTop="1" thickBot="1">
      <c r="A14" s="153" t="s">
        <v>215</v>
      </c>
      <c r="B14" s="237" t="s">
        <v>252</v>
      </c>
      <c r="C14" s="238"/>
    </row>
  </sheetData>
  <sheetProtection algorithmName="SHA-512" hashValue="QoP4BRtiBdPfMNACNJ7m7PVkKXCCRBqTQXeeMXqKC5top1dceaYLCiWDhJHriE/22S6QbpSxfkmC4ZeebrPK2g==" saltValue="2zKPcniiwgpeEvfXQlHsLQ==" spinCount="100000" sheet="1" objects="1" scenarios="1"/>
  <mergeCells count="2">
    <mergeCell ref="A1:B1"/>
    <mergeCell ref="B14:C14"/>
  </mergeCells>
  <phoneticPr fontId="1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9F3D-F98F-4856-9D64-6E1F4854D8E6}">
  <dimension ref="A1:H39"/>
  <sheetViews>
    <sheetView workbookViewId="0">
      <selection activeCell="C21" sqref="C21"/>
    </sheetView>
  </sheetViews>
  <sheetFormatPr defaultRowHeight="16.5"/>
  <cols>
    <col min="1" max="1" width="8.5" style="158" customWidth="1"/>
    <col min="2" max="2" width="4" style="158" bestFit="1" customWidth="1"/>
    <col min="3" max="3" width="23.25" style="157" bestFit="1" customWidth="1"/>
    <col min="4" max="4" width="17.125" style="157" customWidth="1"/>
    <col min="5" max="5" width="8.5" style="158" customWidth="1"/>
    <col min="6" max="6" width="4" style="158" bestFit="1" customWidth="1"/>
    <col min="7" max="7" width="23.25" style="157" bestFit="1" customWidth="1"/>
    <col min="8" max="8" width="17.125" style="157" customWidth="1"/>
    <col min="9" max="16384" width="9" style="157"/>
  </cols>
  <sheetData>
    <row r="1" spans="1:8" ht="25.5">
      <c r="A1" s="239" t="s">
        <v>193</v>
      </c>
      <c r="B1" s="239"/>
      <c r="C1" s="239"/>
      <c r="D1" s="239"/>
      <c r="E1" s="239"/>
      <c r="F1" s="239"/>
      <c r="G1" s="239"/>
      <c r="H1" s="239"/>
    </row>
    <row r="2" spans="1:8" ht="17.25" thickBot="1">
      <c r="A2" s="240" t="s">
        <v>245</v>
      </c>
      <c r="B2" s="240"/>
      <c r="C2" s="240"/>
      <c r="D2" s="240"/>
      <c r="E2" s="240"/>
      <c r="F2" s="240"/>
      <c r="G2" s="240"/>
      <c r="H2" s="240"/>
    </row>
    <row r="3" spans="1:8" ht="55.5" customHeight="1" thickTop="1" thickBot="1">
      <c r="A3" s="207" t="s">
        <v>27</v>
      </c>
      <c r="B3" s="208" t="s">
        <v>28</v>
      </c>
      <c r="C3" s="208" t="s">
        <v>29</v>
      </c>
      <c r="D3" s="209" t="s">
        <v>246</v>
      </c>
      <c r="E3" s="208" t="s">
        <v>27</v>
      </c>
      <c r="F3" s="208" t="s">
        <v>28</v>
      </c>
      <c r="G3" s="208" t="s">
        <v>29</v>
      </c>
      <c r="H3" s="210" t="s">
        <v>246</v>
      </c>
    </row>
    <row r="4" spans="1:8" ht="17.25" thickBot="1">
      <c r="A4" s="206" t="s">
        <v>30</v>
      </c>
      <c r="B4" s="205">
        <v>1</v>
      </c>
      <c r="C4" s="205" t="s">
        <v>31</v>
      </c>
      <c r="D4" s="211" t="s">
        <v>32</v>
      </c>
      <c r="E4" s="205" t="s">
        <v>33</v>
      </c>
      <c r="F4" s="205">
        <v>36</v>
      </c>
      <c r="G4" s="205" t="s">
        <v>34</v>
      </c>
      <c r="H4" s="212" t="s">
        <v>35</v>
      </c>
    </row>
    <row r="5" spans="1:8" ht="17.25" thickBot="1">
      <c r="A5" s="213"/>
      <c r="B5" s="205">
        <v>2</v>
      </c>
      <c r="C5" s="205" t="s">
        <v>36</v>
      </c>
      <c r="D5" s="211" t="s">
        <v>37</v>
      </c>
      <c r="E5" s="214"/>
      <c r="F5" s="205">
        <v>37</v>
      </c>
      <c r="G5" s="205" t="s">
        <v>38</v>
      </c>
      <c r="H5" s="212" t="s">
        <v>39</v>
      </c>
    </row>
    <row r="6" spans="1:8" ht="17.25" thickBot="1">
      <c r="A6" s="213"/>
      <c r="B6" s="205">
        <v>3</v>
      </c>
      <c r="C6" s="205" t="s">
        <v>40</v>
      </c>
      <c r="D6" s="211" t="s">
        <v>41</v>
      </c>
      <c r="E6" s="214"/>
      <c r="F6" s="205">
        <v>38</v>
      </c>
      <c r="G6" s="205" t="s">
        <v>42</v>
      </c>
      <c r="H6" s="212" t="s">
        <v>43</v>
      </c>
    </row>
    <row r="7" spans="1:8" ht="17.25" thickBot="1">
      <c r="A7" s="213"/>
      <c r="B7" s="205">
        <v>4</v>
      </c>
      <c r="C7" s="205" t="s">
        <v>44</v>
      </c>
      <c r="D7" s="211" t="s">
        <v>45</v>
      </c>
      <c r="E7" s="214"/>
      <c r="F7" s="205">
        <v>39</v>
      </c>
      <c r="G7" s="205" t="s">
        <v>46</v>
      </c>
      <c r="H7" s="212" t="s">
        <v>47</v>
      </c>
    </row>
    <row r="8" spans="1:8" ht="17.25" thickBot="1">
      <c r="A8" s="213"/>
      <c r="B8" s="205">
        <v>5</v>
      </c>
      <c r="C8" s="205" t="s">
        <v>48</v>
      </c>
      <c r="D8" s="211" t="s">
        <v>49</v>
      </c>
      <c r="E8" s="214"/>
      <c r="F8" s="205">
        <v>40</v>
      </c>
      <c r="G8" s="205" t="s">
        <v>50</v>
      </c>
      <c r="H8" s="212" t="s">
        <v>51</v>
      </c>
    </row>
    <row r="9" spans="1:8" ht="17.25" thickBot="1">
      <c r="A9" s="206" t="s">
        <v>52</v>
      </c>
      <c r="B9" s="205">
        <v>6</v>
      </c>
      <c r="C9" s="205" t="s">
        <v>53</v>
      </c>
      <c r="D9" s="211" t="s">
        <v>54</v>
      </c>
      <c r="E9" s="205" t="s">
        <v>55</v>
      </c>
      <c r="F9" s="205">
        <v>41</v>
      </c>
      <c r="G9" s="205" t="s">
        <v>56</v>
      </c>
      <c r="H9" s="212" t="s">
        <v>57</v>
      </c>
    </row>
    <row r="10" spans="1:8" ht="17.25" thickBot="1">
      <c r="A10" s="213"/>
      <c r="B10" s="205">
        <v>7</v>
      </c>
      <c r="C10" s="205" t="s">
        <v>58</v>
      </c>
      <c r="D10" s="211" t="s">
        <v>59</v>
      </c>
      <c r="E10" s="214"/>
      <c r="F10" s="205">
        <v>42</v>
      </c>
      <c r="G10" s="205" t="s">
        <v>60</v>
      </c>
      <c r="H10" s="212" t="s">
        <v>61</v>
      </c>
    </row>
    <row r="11" spans="1:8" ht="17.25" thickBot="1">
      <c r="A11" s="213"/>
      <c r="B11" s="205">
        <v>8</v>
      </c>
      <c r="C11" s="205" t="s">
        <v>62</v>
      </c>
      <c r="D11" s="211" t="s">
        <v>63</v>
      </c>
      <c r="E11" s="214"/>
      <c r="F11" s="205">
        <v>43</v>
      </c>
      <c r="G11" s="205" t="s">
        <v>64</v>
      </c>
      <c r="H11" s="212" t="s">
        <v>65</v>
      </c>
    </row>
    <row r="12" spans="1:8" ht="17.25" thickBot="1">
      <c r="A12" s="213"/>
      <c r="B12" s="205">
        <v>9</v>
      </c>
      <c r="C12" s="205" t="s">
        <v>66</v>
      </c>
      <c r="D12" s="211" t="s">
        <v>67</v>
      </c>
      <c r="E12" s="214"/>
      <c r="F12" s="205">
        <v>44</v>
      </c>
      <c r="G12" s="205" t="s">
        <v>68</v>
      </c>
      <c r="H12" s="212" t="s">
        <v>69</v>
      </c>
    </row>
    <row r="13" spans="1:8" ht="17.25" thickBot="1">
      <c r="A13" s="206"/>
      <c r="B13" s="205">
        <v>10</v>
      </c>
      <c r="C13" s="205" t="s">
        <v>70</v>
      </c>
      <c r="D13" s="211" t="s">
        <v>71</v>
      </c>
      <c r="E13" s="214"/>
      <c r="F13" s="205">
        <v>45</v>
      </c>
      <c r="G13" s="205" t="s">
        <v>72</v>
      </c>
      <c r="H13" s="212" t="s">
        <v>73</v>
      </c>
    </row>
    <row r="14" spans="1:8" ht="17.25" thickBot="1">
      <c r="A14" s="206" t="s">
        <v>74</v>
      </c>
      <c r="B14" s="205">
        <v>11</v>
      </c>
      <c r="C14" s="205" t="s">
        <v>75</v>
      </c>
      <c r="D14" s="211" t="s">
        <v>76</v>
      </c>
      <c r="E14" s="205" t="s">
        <v>77</v>
      </c>
      <c r="F14" s="205">
        <v>46</v>
      </c>
      <c r="G14" s="205" t="s">
        <v>78</v>
      </c>
      <c r="H14" s="212" t="s">
        <v>79</v>
      </c>
    </row>
    <row r="15" spans="1:8" ht="17.25" thickBot="1">
      <c r="A15" s="206"/>
      <c r="B15" s="205">
        <v>12</v>
      </c>
      <c r="C15" s="205" t="s">
        <v>80</v>
      </c>
      <c r="D15" s="211" t="s">
        <v>81</v>
      </c>
      <c r="E15" s="214"/>
      <c r="F15" s="205">
        <v>47</v>
      </c>
      <c r="G15" s="205" t="s">
        <v>82</v>
      </c>
      <c r="H15" s="212" t="s">
        <v>83</v>
      </c>
    </row>
    <row r="16" spans="1:8" ht="17.25" thickBot="1">
      <c r="A16" s="206"/>
      <c r="B16" s="205">
        <v>13</v>
      </c>
      <c r="C16" s="205" t="s">
        <v>84</v>
      </c>
      <c r="D16" s="211" t="s">
        <v>85</v>
      </c>
      <c r="E16" s="214"/>
      <c r="F16" s="205">
        <v>48</v>
      </c>
      <c r="G16" s="205" t="s">
        <v>86</v>
      </c>
      <c r="H16" s="212" t="s">
        <v>87</v>
      </c>
    </row>
    <row r="17" spans="1:8" ht="17.25" thickBot="1">
      <c r="A17" s="213"/>
      <c r="B17" s="205">
        <v>14</v>
      </c>
      <c r="C17" s="205" t="s">
        <v>88</v>
      </c>
      <c r="D17" s="211" t="s">
        <v>89</v>
      </c>
      <c r="E17" s="214"/>
      <c r="F17" s="205">
        <v>49</v>
      </c>
      <c r="G17" s="205" t="s">
        <v>90</v>
      </c>
      <c r="H17" s="212" t="s">
        <v>91</v>
      </c>
    </row>
    <row r="18" spans="1:8" ht="17.25" thickBot="1">
      <c r="A18" s="213"/>
      <c r="B18" s="205">
        <v>15</v>
      </c>
      <c r="C18" s="205" t="s">
        <v>92</v>
      </c>
      <c r="D18" s="211" t="s">
        <v>93</v>
      </c>
      <c r="E18" s="205" t="s">
        <v>94</v>
      </c>
      <c r="F18" s="205">
        <v>50</v>
      </c>
      <c r="G18" s="205" t="s">
        <v>95</v>
      </c>
      <c r="H18" s="212" t="s">
        <v>96</v>
      </c>
    </row>
    <row r="19" spans="1:8" ht="17.25" thickBot="1">
      <c r="A19" s="213"/>
      <c r="B19" s="205">
        <v>16</v>
      </c>
      <c r="C19" s="205" t="s">
        <v>97</v>
      </c>
      <c r="D19" s="211" t="s">
        <v>98</v>
      </c>
      <c r="E19" s="214"/>
      <c r="F19" s="205">
        <v>51</v>
      </c>
      <c r="G19" s="205" t="s">
        <v>99</v>
      </c>
      <c r="H19" s="212" t="s">
        <v>100</v>
      </c>
    </row>
    <row r="20" spans="1:8" ht="17.25" thickBot="1">
      <c r="A20" s="213"/>
      <c r="B20" s="205">
        <v>17</v>
      </c>
      <c r="C20" s="205" t="s">
        <v>101</v>
      </c>
      <c r="D20" s="211" t="s">
        <v>102</v>
      </c>
      <c r="E20" s="214"/>
      <c r="F20" s="205">
        <v>52</v>
      </c>
      <c r="G20" s="205" t="s">
        <v>103</v>
      </c>
      <c r="H20" s="212" t="s">
        <v>104</v>
      </c>
    </row>
    <row r="21" spans="1:8" ht="17.25" thickBot="1">
      <c r="A21" s="213"/>
      <c r="B21" s="205">
        <v>18</v>
      </c>
      <c r="C21" s="205" t="s">
        <v>105</v>
      </c>
      <c r="D21" s="211" t="s">
        <v>106</v>
      </c>
      <c r="E21" s="214"/>
      <c r="F21" s="205">
        <v>53</v>
      </c>
      <c r="G21" s="205" t="s">
        <v>107</v>
      </c>
      <c r="H21" s="212" t="s">
        <v>108</v>
      </c>
    </row>
    <row r="22" spans="1:8" ht="17.25" thickBot="1">
      <c r="A22" s="213"/>
      <c r="B22" s="205">
        <v>19</v>
      </c>
      <c r="C22" s="205" t="s">
        <v>109</v>
      </c>
      <c r="D22" s="211" t="s">
        <v>110</v>
      </c>
      <c r="E22" s="214"/>
      <c r="F22" s="205">
        <v>54</v>
      </c>
      <c r="G22" s="205" t="s">
        <v>111</v>
      </c>
      <c r="H22" s="212" t="s">
        <v>112</v>
      </c>
    </row>
    <row r="23" spans="1:8" ht="17.25" thickBot="1">
      <c r="A23" s="206" t="s">
        <v>113</v>
      </c>
      <c r="B23" s="205">
        <v>20</v>
      </c>
      <c r="C23" s="205" t="s">
        <v>114</v>
      </c>
      <c r="D23" s="211" t="s">
        <v>115</v>
      </c>
      <c r="E23" s="205" t="s">
        <v>116</v>
      </c>
      <c r="F23" s="205">
        <v>55</v>
      </c>
      <c r="G23" s="205" t="s">
        <v>117</v>
      </c>
      <c r="H23" s="212" t="s">
        <v>118</v>
      </c>
    </row>
    <row r="24" spans="1:8" ht="17.25" thickBot="1">
      <c r="A24" s="206"/>
      <c r="B24" s="205">
        <v>21</v>
      </c>
      <c r="C24" s="205" t="s">
        <v>170</v>
      </c>
      <c r="D24" s="211" t="s">
        <v>168</v>
      </c>
      <c r="E24" s="205"/>
      <c r="F24" s="205">
        <v>56</v>
      </c>
      <c r="G24" s="205" t="s">
        <v>119</v>
      </c>
      <c r="H24" s="212" t="s">
        <v>120</v>
      </c>
    </row>
    <row r="25" spans="1:8" ht="17.25" thickBot="1">
      <c r="A25" s="206"/>
      <c r="B25" s="205">
        <v>22</v>
      </c>
      <c r="C25" s="205" t="s">
        <v>169</v>
      </c>
      <c r="D25" s="211" t="s">
        <v>121</v>
      </c>
      <c r="E25" s="205"/>
      <c r="F25" s="205">
        <v>57</v>
      </c>
      <c r="G25" s="205" t="s">
        <v>122</v>
      </c>
      <c r="H25" s="212" t="s">
        <v>123</v>
      </c>
    </row>
    <row r="26" spans="1:8" ht="17.25" thickBot="1">
      <c r="A26" s="213"/>
      <c r="B26" s="205">
        <v>23</v>
      </c>
      <c r="C26" s="205" t="s">
        <v>216</v>
      </c>
      <c r="D26" s="211" t="s">
        <v>124</v>
      </c>
      <c r="E26" s="214"/>
      <c r="F26" s="205">
        <v>58</v>
      </c>
      <c r="G26" s="205" t="s">
        <v>125</v>
      </c>
      <c r="H26" s="212" t="s">
        <v>126</v>
      </c>
    </row>
    <row r="27" spans="1:8" ht="17.25" thickBot="1">
      <c r="A27" s="213"/>
      <c r="B27" s="205">
        <v>24</v>
      </c>
      <c r="C27" s="205" t="s">
        <v>217</v>
      </c>
      <c r="D27" s="211" t="s">
        <v>214</v>
      </c>
      <c r="E27" s="214"/>
      <c r="F27" s="205">
        <v>59</v>
      </c>
      <c r="G27" s="205" t="s">
        <v>127</v>
      </c>
      <c r="H27" s="212" t="s">
        <v>128</v>
      </c>
    </row>
    <row r="28" spans="1:8" ht="17.25" thickBot="1">
      <c r="A28" s="213"/>
      <c r="B28" s="205">
        <v>25</v>
      </c>
      <c r="C28" s="205" t="s">
        <v>247</v>
      </c>
      <c r="D28" s="211" t="s">
        <v>235</v>
      </c>
      <c r="E28" s="214"/>
      <c r="F28" s="205">
        <v>60</v>
      </c>
      <c r="G28" s="205" t="s">
        <v>131</v>
      </c>
      <c r="H28" s="212" t="s">
        <v>132</v>
      </c>
    </row>
    <row r="29" spans="1:8" ht="17.25" thickBot="1">
      <c r="A29" s="206" t="s">
        <v>129</v>
      </c>
      <c r="B29" s="205">
        <v>26</v>
      </c>
      <c r="C29" s="205" t="s">
        <v>236</v>
      </c>
      <c r="D29" s="211" t="s">
        <v>130</v>
      </c>
      <c r="E29" s="214"/>
      <c r="F29" s="205">
        <v>61</v>
      </c>
      <c r="G29" s="205" t="s">
        <v>135</v>
      </c>
      <c r="H29" s="212" t="s">
        <v>136</v>
      </c>
    </row>
    <row r="30" spans="1:8" ht="17.25" thickBot="1">
      <c r="A30" s="206"/>
      <c r="B30" s="205">
        <v>27</v>
      </c>
      <c r="C30" s="205" t="s">
        <v>133</v>
      </c>
      <c r="D30" s="211" t="s">
        <v>134</v>
      </c>
      <c r="E30" s="214"/>
      <c r="F30" s="205">
        <v>62</v>
      </c>
      <c r="G30" s="205" t="s">
        <v>139</v>
      </c>
      <c r="H30" s="212" t="s">
        <v>140</v>
      </c>
    </row>
    <row r="31" spans="1:8" ht="16.5" customHeight="1" thickBot="1">
      <c r="A31" s="206"/>
      <c r="B31" s="205">
        <v>28</v>
      </c>
      <c r="C31" s="205" t="s">
        <v>137</v>
      </c>
      <c r="D31" s="211" t="s">
        <v>138</v>
      </c>
      <c r="E31" s="241" t="s">
        <v>248</v>
      </c>
      <c r="F31" s="242"/>
      <c r="G31" s="242"/>
      <c r="H31" s="243"/>
    </row>
    <row r="32" spans="1:8" ht="17.25" customHeight="1" thickBot="1">
      <c r="A32" s="213"/>
      <c r="B32" s="205">
        <v>29</v>
      </c>
      <c r="C32" s="205" t="s">
        <v>141</v>
      </c>
      <c r="D32" s="211" t="s">
        <v>142</v>
      </c>
      <c r="E32" s="244" t="s">
        <v>249</v>
      </c>
      <c r="F32" s="245"/>
      <c r="G32" s="245"/>
      <c r="H32" s="246"/>
    </row>
    <row r="33" spans="1:8" ht="33" customHeight="1" thickBot="1">
      <c r="A33" s="213"/>
      <c r="B33" s="205">
        <v>30</v>
      </c>
      <c r="C33" s="205" t="s">
        <v>143</v>
      </c>
      <c r="D33" s="211" t="s">
        <v>144</v>
      </c>
      <c r="E33" s="244" t="s">
        <v>250</v>
      </c>
      <c r="F33" s="245"/>
      <c r="G33" s="245"/>
      <c r="H33" s="246"/>
    </row>
    <row r="34" spans="1:8" ht="17.25" thickBot="1">
      <c r="A34" s="206" t="s">
        <v>145</v>
      </c>
      <c r="B34" s="205">
        <v>31</v>
      </c>
      <c r="C34" s="205" t="s">
        <v>146</v>
      </c>
      <c r="D34" s="211" t="s">
        <v>147</v>
      </c>
      <c r="E34" s="247"/>
      <c r="F34" s="248"/>
      <c r="G34" s="248"/>
      <c r="H34" s="249"/>
    </row>
    <row r="35" spans="1:8" ht="17.25" thickBot="1">
      <c r="A35" s="206"/>
      <c r="B35" s="205">
        <v>32</v>
      </c>
      <c r="C35" s="205" t="s">
        <v>148</v>
      </c>
      <c r="D35" s="211" t="s">
        <v>149</v>
      </c>
      <c r="E35" s="247"/>
      <c r="F35" s="248"/>
      <c r="G35" s="248"/>
      <c r="H35" s="249"/>
    </row>
    <row r="36" spans="1:8" ht="17.25" thickBot="1">
      <c r="A36" s="206"/>
      <c r="B36" s="205">
        <v>33</v>
      </c>
      <c r="C36" s="205" t="s">
        <v>150</v>
      </c>
      <c r="D36" s="211" t="s">
        <v>151</v>
      </c>
      <c r="E36" s="247"/>
      <c r="F36" s="248"/>
      <c r="G36" s="248"/>
      <c r="H36" s="249"/>
    </row>
    <row r="37" spans="1:8" ht="17.25" thickBot="1">
      <c r="A37" s="206"/>
      <c r="B37" s="205">
        <v>34</v>
      </c>
      <c r="C37" s="205" t="s">
        <v>152</v>
      </c>
      <c r="D37" s="211" t="s">
        <v>153</v>
      </c>
      <c r="E37" s="247"/>
      <c r="F37" s="248"/>
      <c r="G37" s="248"/>
      <c r="H37" s="249"/>
    </row>
    <row r="38" spans="1:8" ht="17.25" thickBot="1">
      <c r="A38" s="203"/>
      <c r="B38" s="215">
        <v>35</v>
      </c>
      <c r="C38" s="215" t="s">
        <v>154</v>
      </c>
      <c r="D38" s="216" t="s">
        <v>155</v>
      </c>
      <c r="E38" s="250"/>
      <c r="F38" s="251"/>
      <c r="G38" s="251"/>
      <c r="H38" s="252"/>
    </row>
    <row r="39" spans="1:8" ht="17.25" thickTop="1"/>
  </sheetData>
  <sheetProtection algorithmName="SHA-512" hashValue="5lDxzD0vTZfVJ3X+K0NIf5CP9kYl1w+S+WR/xZjh+TbhqDGNJeKgYNIrQWy6OTt+U5N8amErJBgEhvZspIoaQA==" saltValue="JRohpjfwNhi4wSIdz7chrw==" spinCount="100000" sheet="1" objects="1" scenarios="1"/>
  <mergeCells count="10">
    <mergeCell ref="E34:H34"/>
    <mergeCell ref="E35:H35"/>
    <mergeCell ref="E36:H36"/>
    <mergeCell ref="E37:H37"/>
    <mergeCell ref="E38:H38"/>
    <mergeCell ref="A1:H1"/>
    <mergeCell ref="A2:H2"/>
    <mergeCell ref="E31:H31"/>
    <mergeCell ref="E32:H32"/>
    <mergeCell ref="E33:H33"/>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7695-A0E6-4971-A4A6-3B4DA647A38F}">
  <dimension ref="A1:C28"/>
  <sheetViews>
    <sheetView workbookViewId="0">
      <selection activeCell="B9" sqref="B9"/>
    </sheetView>
  </sheetViews>
  <sheetFormatPr defaultColWidth="64.375" defaultRowHeight="16.5"/>
  <cols>
    <col min="1" max="1" width="7.5" bestFit="1" customWidth="1"/>
    <col min="2" max="2" width="52.625" customWidth="1"/>
    <col min="3" max="3" width="36.25" customWidth="1"/>
  </cols>
  <sheetData>
    <row r="1" spans="1:3" ht="39" customHeight="1" thickTop="1">
      <c r="A1" s="259" t="s">
        <v>194</v>
      </c>
      <c r="B1" s="260"/>
      <c r="C1" s="253" t="s">
        <v>232</v>
      </c>
    </row>
    <row r="2" spans="1:3" ht="39" customHeight="1" thickBot="1">
      <c r="A2" s="261"/>
      <c r="B2" s="262"/>
      <c r="C2" s="254"/>
    </row>
    <row r="3" spans="1:3" ht="33" customHeight="1">
      <c r="A3" s="267" t="s">
        <v>244</v>
      </c>
      <c r="B3" s="265" t="s">
        <v>243</v>
      </c>
      <c r="C3" s="263" t="s">
        <v>242</v>
      </c>
    </row>
    <row r="4" spans="1:3" ht="17.25" thickBot="1">
      <c r="A4" s="268"/>
      <c r="B4" s="266"/>
      <c r="C4" s="264"/>
    </row>
    <row r="5" spans="1:3" ht="17.25" thickBot="1">
      <c r="A5" s="199" t="s">
        <v>233</v>
      </c>
      <c r="B5" s="200" t="s">
        <v>234</v>
      </c>
      <c r="C5" s="201" t="s">
        <v>235</v>
      </c>
    </row>
    <row r="6" spans="1:3" ht="17.25" thickBot="1">
      <c r="A6" s="199" t="s">
        <v>175</v>
      </c>
      <c r="B6" s="200" t="s">
        <v>236</v>
      </c>
      <c r="C6" s="201" t="s">
        <v>130</v>
      </c>
    </row>
    <row r="7" spans="1:3" ht="17.25" thickBot="1">
      <c r="A7" s="199" t="s">
        <v>156</v>
      </c>
      <c r="B7" s="200" t="s">
        <v>133</v>
      </c>
      <c r="C7" s="201" t="s">
        <v>134</v>
      </c>
    </row>
    <row r="8" spans="1:3" ht="17.25" thickBot="1">
      <c r="A8" s="199" t="s">
        <v>157</v>
      </c>
      <c r="B8" s="200" t="s">
        <v>137</v>
      </c>
      <c r="C8" s="201" t="s">
        <v>138</v>
      </c>
    </row>
    <row r="9" spans="1:3" ht="17.25" thickBot="1">
      <c r="A9" s="199" t="s">
        <v>237</v>
      </c>
      <c r="B9" s="200" t="s">
        <v>141</v>
      </c>
      <c r="C9" s="201" t="s">
        <v>142</v>
      </c>
    </row>
    <row r="10" spans="1:3" ht="17.25" thickBot="1">
      <c r="A10" s="199" t="s">
        <v>159</v>
      </c>
      <c r="B10" s="200" t="s">
        <v>143</v>
      </c>
      <c r="C10" s="201" t="s">
        <v>144</v>
      </c>
    </row>
    <row r="11" spans="1:3" ht="17.25" thickBot="1">
      <c r="A11" s="199" t="s">
        <v>160</v>
      </c>
      <c r="B11" s="200" t="s">
        <v>146</v>
      </c>
      <c r="C11" s="201" t="s">
        <v>147</v>
      </c>
    </row>
    <row r="12" spans="1:3" ht="17.25" thickBot="1">
      <c r="A12" s="199" t="s">
        <v>161</v>
      </c>
      <c r="B12" s="200" t="s">
        <v>148</v>
      </c>
      <c r="C12" s="201" t="s">
        <v>149</v>
      </c>
    </row>
    <row r="13" spans="1:3" ht="17.25" thickBot="1">
      <c r="A13" s="199" t="s">
        <v>162</v>
      </c>
      <c r="B13" s="200" t="s">
        <v>150</v>
      </c>
      <c r="C13" s="201" t="s">
        <v>151</v>
      </c>
    </row>
    <row r="14" spans="1:3" ht="17.25" thickBot="1">
      <c r="A14" s="199" t="s">
        <v>163</v>
      </c>
      <c r="B14" s="200" t="s">
        <v>152</v>
      </c>
      <c r="C14" s="201" t="s">
        <v>153</v>
      </c>
    </row>
    <row r="15" spans="1:3" ht="17.25" thickBot="1">
      <c r="A15" s="199" t="s">
        <v>164</v>
      </c>
      <c r="B15" s="200" t="s">
        <v>154</v>
      </c>
      <c r="C15" s="201" t="s">
        <v>155</v>
      </c>
    </row>
    <row r="16" spans="1:3" ht="17.25" thickBot="1">
      <c r="A16" s="199" t="s">
        <v>165</v>
      </c>
      <c r="B16" s="200" t="s">
        <v>34</v>
      </c>
      <c r="C16" s="201" t="s">
        <v>35</v>
      </c>
    </row>
    <row r="17" spans="1:3" ht="17.25" thickBot="1">
      <c r="A17" s="199" t="s">
        <v>166</v>
      </c>
      <c r="B17" s="200" t="s">
        <v>38</v>
      </c>
      <c r="C17" s="201" t="s">
        <v>39</v>
      </c>
    </row>
    <row r="18" spans="1:3" ht="17.25" thickBot="1">
      <c r="A18" s="199" t="s">
        <v>218</v>
      </c>
      <c r="B18" s="200" t="s">
        <v>42</v>
      </c>
      <c r="C18" s="201" t="s">
        <v>43</v>
      </c>
    </row>
    <row r="19" spans="1:3" ht="17.25" thickBot="1">
      <c r="A19" s="199" t="s">
        <v>219</v>
      </c>
      <c r="B19" s="200" t="s">
        <v>46</v>
      </c>
      <c r="C19" s="201" t="s">
        <v>47</v>
      </c>
    </row>
    <row r="20" spans="1:3" ht="17.25" thickBot="1">
      <c r="A20" s="199" t="s">
        <v>220</v>
      </c>
      <c r="B20" s="200" t="s">
        <v>50</v>
      </c>
      <c r="C20" s="201" t="s">
        <v>51</v>
      </c>
    </row>
    <row r="21" spans="1:3" ht="17.25" thickBot="1">
      <c r="A21" s="199" t="s">
        <v>221</v>
      </c>
      <c r="B21" s="200" t="s">
        <v>56</v>
      </c>
      <c r="C21" s="201" t="s">
        <v>57</v>
      </c>
    </row>
    <row r="22" spans="1:3" ht="17.25" thickBot="1">
      <c r="A22" s="199" t="s">
        <v>222</v>
      </c>
      <c r="B22" s="200" t="s">
        <v>60</v>
      </c>
      <c r="C22" s="201" t="s">
        <v>61</v>
      </c>
    </row>
    <row r="23" spans="1:3" ht="17.25" thickBot="1">
      <c r="A23" s="199" t="s">
        <v>223</v>
      </c>
      <c r="B23" s="200" t="s">
        <v>64</v>
      </c>
      <c r="C23" s="201" t="s">
        <v>65</v>
      </c>
    </row>
    <row r="24" spans="1:3" ht="17.25" thickBot="1">
      <c r="A24" s="199" t="s">
        <v>224</v>
      </c>
      <c r="B24" s="200" t="s">
        <v>68</v>
      </c>
      <c r="C24" s="201" t="s">
        <v>69</v>
      </c>
    </row>
    <row r="25" spans="1:3" ht="17.25" thickBot="1">
      <c r="A25" s="199" t="s">
        <v>225</v>
      </c>
      <c r="B25" s="200" t="s">
        <v>195</v>
      </c>
      <c r="C25" s="201" t="s">
        <v>73</v>
      </c>
    </row>
    <row r="26" spans="1:3">
      <c r="A26" s="202" t="s">
        <v>238</v>
      </c>
      <c r="B26" s="255" t="s">
        <v>240</v>
      </c>
      <c r="C26" s="256"/>
    </row>
    <row r="27" spans="1:3" ht="17.25" thickBot="1">
      <c r="A27" s="203" t="s">
        <v>239</v>
      </c>
      <c r="B27" s="257" t="s">
        <v>241</v>
      </c>
      <c r="C27" s="258"/>
    </row>
    <row r="28" spans="1:3" ht="17.25" thickTop="1"/>
  </sheetData>
  <sheetProtection algorithmName="SHA-512" hashValue="diexMzNNTmcQXv9kEtKwu8sGp810TdbTMeXOro8opGC8ZIYz6grwEvXWffrhDOJVHqNzzSp2w/XikehmUdU9hg==" saltValue="DgGEH4fP2XhM0g78C5PeeA==" spinCount="100000" sheet="1" objects="1" scenarios="1"/>
  <mergeCells count="7">
    <mergeCell ref="C1:C2"/>
    <mergeCell ref="B26:C26"/>
    <mergeCell ref="B27:C27"/>
    <mergeCell ref="A1:B2"/>
    <mergeCell ref="C3:C4"/>
    <mergeCell ref="B3:B4"/>
    <mergeCell ref="A3:A4"/>
  </mergeCells>
  <phoneticPr fontId="1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3C7B-E459-4BD8-8ABC-F89CC9B01420}">
  <sheetPr>
    <tabColor rgb="FFFFC000"/>
    <pageSetUpPr fitToPage="1"/>
  </sheetPr>
  <dimension ref="A1:I71"/>
  <sheetViews>
    <sheetView showGridLines="0" zoomScaleNormal="100" zoomScaleSheetLayoutView="80" workbookViewId="0">
      <selection activeCell="J23" sqref="J23"/>
    </sheetView>
  </sheetViews>
  <sheetFormatPr defaultColWidth="8.75" defaultRowHeight="16.5"/>
  <cols>
    <col min="1" max="1" width="11.25" style="159" customWidth="1"/>
    <col min="2" max="2" width="14.25" style="159" customWidth="1"/>
    <col min="3" max="6" width="12.75" style="159" customWidth="1"/>
    <col min="7" max="8" width="14.25" style="159" customWidth="1"/>
    <col min="9" max="16384" width="8.75" style="159"/>
  </cols>
  <sheetData>
    <row r="1" spans="1:8" ht="25.5">
      <c r="B1" s="160" t="s">
        <v>196</v>
      </c>
      <c r="C1" s="161"/>
      <c r="D1" s="161"/>
      <c r="E1" s="161"/>
      <c r="F1" s="161"/>
    </row>
    <row r="2" spans="1:8" ht="17.25" thickBot="1">
      <c r="B2" s="161" t="s">
        <v>197</v>
      </c>
      <c r="C2" s="161"/>
      <c r="D2" s="161"/>
      <c r="E2" s="161"/>
      <c r="F2" s="161"/>
      <c r="H2" s="162" t="s">
        <v>24</v>
      </c>
    </row>
    <row r="3" spans="1:8" ht="22.5" customHeight="1">
      <c r="A3" s="270" t="s">
        <v>198</v>
      </c>
      <c r="B3" s="272" t="s">
        <v>8</v>
      </c>
      <c r="C3" s="274" t="s">
        <v>25</v>
      </c>
      <c r="D3" s="275"/>
      <c r="E3" s="275"/>
      <c r="F3" s="276"/>
      <c r="G3" s="277" t="s">
        <v>199</v>
      </c>
      <c r="H3" s="279" t="s">
        <v>200</v>
      </c>
    </row>
    <row r="4" spans="1:8" ht="48" customHeight="1">
      <c r="A4" s="271"/>
      <c r="B4" s="273"/>
      <c r="C4" s="163" t="s">
        <v>201</v>
      </c>
      <c r="D4" s="164" t="s">
        <v>202</v>
      </c>
      <c r="E4" s="165" t="s">
        <v>203</v>
      </c>
      <c r="F4" s="165" t="s">
        <v>204</v>
      </c>
      <c r="G4" s="278"/>
      <c r="H4" s="280"/>
    </row>
    <row r="5" spans="1:8">
      <c r="A5" s="166">
        <v>1</v>
      </c>
      <c r="B5" s="167">
        <v>29500</v>
      </c>
      <c r="C5" s="168">
        <f t="shared" ref="C5:C62" si="0">+ROUND(B5*0.0517*0.3,0)</f>
        <v>458</v>
      </c>
      <c r="D5" s="169">
        <f t="shared" ref="D5:D12" si="1">+C5*2</f>
        <v>916</v>
      </c>
      <c r="E5" s="169">
        <f t="shared" ref="E5:E62" si="2">+C5*3</f>
        <v>1374</v>
      </c>
      <c r="F5" s="170">
        <f t="shared" ref="F5:F62" si="3">+C5*4</f>
        <v>1832</v>
      </c>
      <c r="G5" s="171">
        <f t="shared" ref="G5:G62" si="4">+ROUND(B5*0.0517*0.6*1.56,0)</f>
        <v>1428</v>
      </c>
      <c r="H5" s="172">
        <f t="shared" ref="H5:H62" si="5">+ROUND(B5*0.0517*0.1*1.56,0)</f>
        <v>238</v>
      </c>
    </row>
    <row r="6" spans="1:8">
      <c r="A6" s="173">
        <f t="shared" ref="A6:A62" si="6">+A5+1</f>
        <v>2</v>
      </c>
      <c r="B6" s="174">
        <v>30300</v>
      </c>
      <c r="C6" s="175">
        <f t="shared" si="0"/>
        <v>470</v>
      </c>
      <c r="D6" s="176">
        <f t="shared" si="1"/>
        <v>940</v>
      </c>
      <c r="E6" s="176">
        <f t="shared" si="2"/>
        <v>1410</v>
      </c>
      <c r="F6" s="177">
        <f t="shared" si="3"/>
        <v>1880</v>
      </c>
      <c r="G6" s="178">
        <f t="shared" si="4"/>
        <v>1466</v>
      </c>
      <c r="H6" s="179">
        <f t="shared" si="5"/>
        <v>244</v>
      </c>
    </row>
    <row r="7" spans="1:8">
      <c r="A7" s="173">
        <f t="shared" si="6"/>
        <v>3</v>
      </c>
      <c r="B7" s="174">
        <v>31800</v>
      </c>
      <c r="C7" s="175">
        <f t="shared" si="0"/>
        <v>493</v>
      </c>
      <c r="D7" s="176">
        <f t="shared" si="1"/>
        <v>986</v>
      </c>
      <c r="E7" s="176">
        <f t="shared" si="2"/>
        <v>1479</v>
      </c>
      <c r="F7" s="177">
        <f t="shared" si="3"/>
        <v>1972</v>
      </c>
      <c r="G7" s="171">
        <f t="shared" si="4"/>
        <v>1539</v>
      </c>
      <c r="H7" s="172">
        <f t="shared" si="5"/>
        <v>256</v>
      </c>
    </row>
    <row r="8" spans="1:8">
      <c r="A8" s="173">
        <f t="shared" si="6"/>
        <v>4</v>
      </c>
      <c r="B8" s="174">
        <v>33300</v>
      </c>
      <c r="C8" s="175">
        <f t="shared" si="0"/>
        <v>516</v>
      </c>
      <c r="D8" s="176">
        <f t="shared" si="1"/>
        <v>1032</v>
      </c>
      <c r="E8" s="176">
        <f t="shared" si="2"/>
        <v>1548</v>
      </c>
      <c r="F8" s="177">
        <f t="shared" si="3"/>
        <v>2064</v>
      </c>
      <c r="G8" s="171">
        <f t="shared" si="4"/>
        <v>1611</v>
      </c>
      <c r="H8" s="172">
        <f t="shared" si="5"/>
        <v>269</v>
      </c>
    </row>
    <row r="9" spans="1:8">
      <c r="A9" s="173">
        <f t="shared" si="6"/>
        <v>5</v>
      </c>
      <c r="B9" s="174">
        <v>34800</v>
      </c>
      <c r="C9" s="175">
        <f t="shared" si="0"/>
        <v>540</v>
      </c>
      <c r="D9" s="176">
        <f t="shared" si="1"/>
        <v>1080</v>
      </c>
      <c r="E9" s="176">
        <f t="shared" si="2"/>
        <v>1620</v>
      </c>
      <c r="F9" s="177">
        <f t="shared" si="3"/>
        <v>2160</v>
      </c>
      <c r="G9" s="171">
        <f t="shared" si="4"/>
        <v>1684</v>
      </c>
      <c r="H9" s="172">
        <f t="shared" si="5"/>
        <v>281</v>
      </c>
    </row>
    <row r="10" spans="1:8">
      <c r="A10" s="166">
        <f t="shared" si="6"/>
        <v>6</v>
      </c>
      <c r="B10" s="167">
        <v>36300</v>
      </c>
      <c r="C10" s="168">
        <f t="shared" si="0"/>
        <v>563</v>
      </c>
      <c r="D10" s="169">
        <f t="shared" si="1"/>
        <v>1126</v>
      </c>
      <c r="E10" s="169">
        <f t="shared" si="2"/>
        <v>1689</v>
      </c>
      <c r="F10" s="170">
        <f t="shared" si="3"/>
        <v>2252</v>
      </c>
      <c r="G10" s="180">
        <f t="shared" si="4"/>
        <v>1757</v>
      </c>
      <c r="H10" s="181">
        <f t="shared" si="5"/>
        <v>293</v>
      </c>
    </row>
    <row r="11" spans="1:8">
      <c r="A11" s="173">
        <f t="shared" si="6"/>
        <v>7</v>
      </c>
      <c r="B11" s="174">
        <v>38200</v>
      </c>
      <c r="C11" s="175">
        <f t="shared" si="0"/>
        <v>592</v>
      </c>
      <c r="D11" s="176">
        <f t="shared" si="1"/>
        <v>1184</v>
      </c>
      <c r="E11" s="176">
        <f t="shared" si="2"/>
        <v>1776</v>
      </c>
      <c r="F11" s="177">
        <f t="shared" si="3"/>
        <v>2368</v>
      </c>
      <c r="G11" s="171">
        <f t="shared" si="4"/>
        <v>1849</v>
      </c>
      <c r="H11" s="172">
        <f t="shared" si="5"/>
        <v>308</v>
      </c>
    </row>
    <row r="12" spans="1:8">
      <c r="A12" s="173">
        <f t="shared" si="6"/>
        <v>8</v>
      </c>
      <c r="B12" s="174">
        <v>40100</v>
      </c>
      <c r="C12" s="175">
        <f t="shared" si="0"/>
        <v>622</v>
      </c>
      <c r="D12" s="176">
        <f t="shared" si="1"/>
        <v>1244</v>
      </c>
      <c r="E12" s="176">
        <f t="shared" si="2"/>
        <v>1866</v>
      </c>
      <c r="F12" s="177">
        <f t="shared" si="3"/>
        <v>2488</v>
      </c>
      <c r="G12" s="171">
        <f t="shared" si="4"/>
        <v>1940</v>
      </c>
      <c r="H12" s="172">
        <f t="shared" si="5"/>
        <v>323</v>
      </c>
    </row>
    <row r="13" spans="1:8">
      <c r="A13" s="173">
        <f t="shared" si="6"/>
        <v>9</v>
      </c>
      <c r="B13" s="174">
        <v>42000</v>
      </c>
      <c r="C13" s="175">
        <f t="shared" si="0"/>
        <v>651</v>
      </c>
      <c r="D13" s="176">
        <f>+C13*2</f>
        <v>1302</v>
      </c>
      <c r="E13" s="176">
        <f t="shared" si="2"/>
        <v>1953</v>
      </c>
      <c r="F13" s="177">
        <f t="shared" si="3"/>
        <v>2604</v>
      </c>
      <c r="G13" s="171">
        <f t="shared" si="4"/>
        <v>2032</v>
      </c>
      <c r="H13" s="172">
        <f t="shared" si="5"/>
        <v>339</v>
      </c>
    </row>
    <row r="14" spans="1:8">
      <c r="A14" s="173">
        <f t="shared" si="6"/>
        <v>10</v>
      </c>
      <c r="B14" s="174">
        <v>43900</v>
      </c>
      <c r="C14" s="175">
        <f t="shared" si="0"/>
        <v>681</v>
      </c>
      <c r="D14" s="176">
        <f t="shared" ref="D14:D62" si="7">+C14*2</f>
        <v>1362</v>
      </c>
      <c r="E14" s="176">
        <f t="shared" si="2"/>
        <v>2043</v>
      </c>
      <c r="F14" s="177">
        <f t="shared" si="3"/>
        <v>2724</v>
      </c>
      <c r="G14" s="171">
        <f t="shared" si="4"/>
        <v>2124</v>
      </c>
      <c r="H14" s="172">
        <f t="shared" si="5"/>
        <v>354</v>
      </c>
    </row>
    <row r="15" spans="1:8">
      <c r="A15" s="166">
        <f t="shared" si="6"/>
        <v>11</v>
      </c>
      <c r="B15" s="167">
        <v>45800</v>
      </c>
      <c r="C15" s="168">
        <f t="shared" si="0"/>
        <v>710</v>
      </c>
      <c r="D15" s="169">
        <f t="shared" si="7"/>
        <v>1420</v>
      </c>
      <c r="E15" s="169">
        <f t="shared" si="2"/>
        <v>2130</v>
      </c>
      <c r="F15" s="170">
        <f t="shared" si="3"/>
        <v>2840</v>
      </c>
      <c r="G15" s="171">
        <f t="shared" si="4"/>
        <v>2216</v>
      </c>
      <c r="H15" s="172">
        <f t="shared" si="5"/>
        <v>369</v>
      </c>
    </row>
    <row r="16" spans="1:8">
      <c r="A16" s="173">
        <f t="shared" si="6"/>
        <v>12</v>
      </c>
      <c r="B16" s="174">
        <v>48200</v>
      </c>
      <c r="C16" s="175">
        <f t="shared" si="0"/>
        <v>748</v>
      </c>
      <c r="D16" s="176">
        <f t="shared" si="7"/>
        <v>1496</v>
      </c>
      <c r="E16" s="176">
        <f t="shared" si="2"/>
        <v>2244</v>
      </c>
      <c r="F16" s="177">
        <f t="shared" si="3"/>
        <v>2992</v>
      </c>
      <c r="G16" s="178">
        <f t="shared" si="4"/>
        <v>2332</v>
      </c>
      <c r="H16" s="179">
        <f t="shared" si="5"/>
        <v>389</v>
      </c>
    </row>
    <row r="17" spans="1:8">
      <c r="A17" s="173">
        <f t="shared" si="6"/>
        <v>13</v>
      </c>
      <c r="B17" s="174">
        <v>50600</v>
      </c>
      <c r="C17" s="175">
        <f t="shared" si="0"/>
        <v>785</v>
      </c>
      <c r="D17" s="176">
        <f t="shared" si="7"/>
        <v>1570</v>
      </c>
      <c r="E17" s="176">
        <f t="shared" si="2"/>
        <v>2355</v>
      </c>
      <c r="F17" s="177">
        <f t="shared" si="3"/>
        <v>3140</v>
      </c>
      <c r="G17" s="171">
        <f t="shared" si="4"/>
        <v>2449</v>
      </c>
      <c r="H17" s="172">
        <f t="shared" si="5"/>
        <v>408</v>
      </c>
    </row>
    <row r="18" spans="1:8">
      <c r="A18" s="173">
        <f t="shared" si="6"/>
        <v>14</v>
      </c>
      <c r="B18" s="174">
        <v>53000</v>
      </c>
      <c r="C18" s="175">
        <f t="shared" si="0"/>
        <v>822</v>
      </c>
      <c r="D18" s="176">
        <f t="shared" si="7"/>
        <v>1644</v>
      </c>
      <c r="E18" s="176">
        <f t="shared" si="2"/>
        <v>2466</v>
      </c>
      <c r="F18" s="177">
        <f t="shared" si="3"/>
        <v>3288</v>
      </c>
      <c r="G18" s="171">
        <f t="shared" si="4"/>
        <v>2565</v>
      </c>
      <c r="H18" s="172">
        <f t="shared" si="5"/>
        <v>427</v>
      </c>
    </row>
    <row r="19" spans="1:8">
      <c r="A19" s="173">
        <f t="shared" si="6"/>
        <v>15</v>
      </c>
      <c r="B19" s="174">
        <v>55400</v>
      </c>
      <c r="C19" s="175">
        <f t="shared" si="0"/>
        <v>859</v>
      </c>
      <c r="D19" s="176">
        <f t="shared" si="7"/>
        <v>1718</v>
      </c>
      <c r="E19" s="176">
        <f t="shared" si="2"/>
        <v>2577</v>
      </c>
      <c r="F19" s="177">
        <f t="shared" si="3"/>
        <v>3436</v>
      </c>
      <c r="G19" s="171">
        <f t="shared" si="4"/>
        <v>2681</v>
      </c>
      <c r="H19" s="172">
        <f t="shared" si="5"/>
        <v>447</v>
      </c>
    </row>
    <row r="20" spans="1:8">
      <c r="A20" s="166">
        <f t="shared" si="6"/>
        <v>16</v>
      </c>
      <c r="B20" s="167">
        <v>57800</v>
      </c>
      <c r="C20" s="168">
        <f t="shared" si="0"/>
        <v>896</v>
      </c>
      <c r="D20" s="169">
        <f t="shared" si="7"/>
        <v>1792</v>
      </c>
      <c r="E20" s="169">
        <f t="shared" si="2"/>
        <v>2688</v>
      </c>
      <c r="F20" s="170">
        <f t="shared" si="3"/>
        <v>3584</v>
      </c>
      <c r="G20" s="180">
        <f t="shared" si="4"/>
        <v>2797</v>
      </c>
      <c r="H20" s="181">
        <f t="shared" si="5"/>
        <v>466</v>
      </c>
    </row>
    <row r="21" spans="1:8">
      <c r="A21" s="182">
        <f t="shared" si="6"/>
        <v>17</v>
      </c>
      <c r="B21" s="174">
        <v>60800</v>
      </c>
      <c r="C21" s="175">
        <f t="shared" si="0"/>
        <v>943</v>
      </c>
      <c r="D21" s="176">
        <f t="shared" si="7"/>
        <v>1886</v>
      </c>
      <c r="E21" s="175">
        <f t="shared" si="2"/>
        <v>2829</v>
      </c>
      <c r="F21" s="183">
        <f t="shared" si="3"/>
        <v>3772</v>
      </c>
      <c r="G21" s="171">
        <f t="shared" si="4"/>
        <v>2942</v>
      </c>
      <c r="H21" s="172">
        <f t="shared" si="5"/>
        <v>490</v>
      </c>
    </row>
    <row r="22" spans="1:8">
      <c r="A22" s="173">
        <f t="shared" si="6"/>
        <v>18</v>
      </c>
      <c r="B22" s="174">
        <v>63800</v>
      </c>
      <c r="C22" s="175">
        <f t="shared" si="0"/>
        <v>990</v>
      </c>
      <c r="D22" s="176">
        <f t="shared" si="7"/>
        <v>1980</v>
      </c>
      <c r="E22" s="175">
        <f t="shared" si="2"/>
        <v>2970</v>
      </c>
      <c r="F22" s="183">
        <f t="shared" si="3"/>
        <v>3960</v>
      </c>
      <c r="G22" s="171">
        <f t="shared" si="4"/>
        <v>3087</v>
      </c>
      <c r="H22" s="172">
        <f t="shared" si="5"/>
        <v>515</v>
      </c>
    </row>
    <row r="23" spans="1:8">
      <c r="A23" s="173">
        <f t="shared" si="6"/>
        <v>19</v>
      </c>
      <c r="B23" s="174">
        <v>66800</v>
      </c>
      <c r="C23" s="175">
        <f t="shared" si="0"/>
        <v>1036</v>
      </c>
      <c r="D23" s="176">
        <f t="shared" si="7"/>
        <v>2072</v>
      </c>
      <c r="E23" s="175">
        <f t="shared" si="2"/>
        <v>3108</v>
      </c>
      <c r="F23" s="183">
        <f t="shared" si="3"/>
        <v>4144</v>
      </c>
      <c r="G23" s="171">
        <f t="shared" si="4"/>
        <v>3233</v>
      </c>
      <c r="H23" s="172">
        <f t="shared" si="5"/>
        <v>539</v>
      </c>
    </row>
    <row r="24" spans="1:8">
      <c r="A24" s="173">
        <f t="shared" si="6"/>
        <v>20</v>
      </c>
      <c r="B24" s="174">
        <v>69800</v>
      </c>
      <c r="C24" s="175">
        <f t="shared" si="0"/>
        <v>1083</v>
      </c>
      <c r="D24" s="176">
        <f t="shared" si="7"/>
        <v>2166</v>
      </c>
      <c r="E24" s="175">
        <f t="shared" si="2"/>
        <v>3249</v>
      </c>
      <c r="F24" s="183">
        <f t="shared" si="3"/>
        <v>4332</v>
      </c>
      <c r="G24" s="171">
        <f t="shared" si="4"/>
        <v>3378</v>
      </c>
      <c r="H24" s="172">
        <f t="shared" si="5"/>
        <v>563</v>
      </c>
    </row>
    <row r="25" spans="1:8">
      <c r="A25" s="166">
        <f t="shared" si="6"/>
        <v>21</v>
      </c>
      <c r="B25" s="167">
        <v>72800</v>
      </c>
      <c r="C25" s="168">
        <f t="shared" si="0"/>
        <v>1129</v>
      </c>
      <c r="D25" s="169">
        <f t="shared" si="7"/>
        <v>2258</v>
      </c>
      <c r="E25" s="168">
        <f t="shared" si="2"/>
        <v>3387</v>
      </c>
      <c r="F25" s="184">
        <f t="shared" si="3"/>
        <v>4516</v>
      </c>
      <c r="G25" s="171">
        <f t="shared" si="4"/>
        <v>3523</v>
      </c>
      <c r="H25" s="172">
        <f t="shared" si="5"/>
        <v>587</v>
      </c>
    </row>
    <row r="26" spans="1:8">
      <c r="A26" s="173">
        <f t="shared" si="6"/>
        <v>22</v>
      </c>
      <c r="B26" s="185">
        <v>76500</v>
      </c>
      <c r="C26" s="175">
        <f t="shared" si="0"/>
        <v>1187</v>
      </c>
      <c r="D26" s="176">
        <f t="shared" si="7"/>
        <v>2374</v>
      </c>
      <c r="E26" s="176">
        <f t="shared" si="2"/>
        <v>3561</v>
      </c>
      <c r="F26" s="177">
        <f t="shared" si="3"/>
        <v>4748</v>
      </c>
      <c r="G26" s="178">
        <f t="shared" si="4"/>
        <v>3702</v>
      </c>
      <c r="H26" s="179">
        <f t="shared" si="5"/>
        <v>617</v>
      </c>
    </row>
    <row r="27" spans="1:8">
      <c r="A27" s="173">
        <f t="shared" si="6"/>
        <v>23</v>
      </c>
      <c r="B27" s="185">
        <v>80200</v>
      </c>
      <c r="C27" s="175">
        <f t="shared" si="0"/>
        <v>1244</v>
      </c>
      <c r="D27" s="176">
        <f t="shared" si="7"/>
        <v>2488</v>
      </c>
      <c r="E27" s="176">
        <f t="shared" si="2"/>
        <v>3732</v>
      </c>
      <c r="F27" s="177">
        <f t="shared" si="3"/>
        <v>4976</v>
      </c>
      <c r="G27" s="171">
        <f t="shared" si="4"/>
        <v>3881</v>
      </c>
      <c r="H27" s="172">
        <f t="shared" si="5"/>
        <v>647</v>
      </c>
    </row>
    <row r="28" spans="1:8">
      <c r="A28" s="173">
        <f t="shared" si="6"/>
        <v>24</v>
      </c>
      <c r="B28" s="174">
        <v>83900</v>
      </c>
      <c r="C28" s="175">
        <f t="shared" si="0"/>
        <v>1301</v>
      </c>
      <c r="D28" s="176">
        <f t="shared" si="7"/>
        <v>2602</v>
      </c>
      <c r="E28" s="176">
        <f t="shared" si="2"/>
        <v>3903</v>
      </c>
      <c r="F28" s="177">
        <f t="shared" si="3"/>
        <v>5204</v>
      </c>
      <c r="G28" s="171">
        <f t="shared" si="4"/>
        <v>4060</v>
      </c>
      <c r="H28" s="172">
        <f t="shared" si="5"/>
        <v>677</v>
      </c>
    </row>
    <row r="29" spans="1:8">
      <c r="A29" s="166">
        <f t="shared" si="6"/>
        <v>25</v>
      </c>
      <c r="B29" s="167">
        <v>87600</v>
      </c>
      <c r="C29" s="168">
        <f t="shared" si="0"/>
        <v>1359</v>
      </c>
      <c r="D29" s="169">
        <f t="shared" si="7"/>
        <v>2718</v>
      </c>
      <c r="E29" s="169">
        <f t="shared" si="2"/>
        <v>4077</v>
      </c>
      <c r="F29" s="170">
        <f t="shared" si="3"/>
        <v>5436</v>
      </c>
      <c r="G29" s="180">
        <f t="shared" si="4"/>
        <v>4239</v>
      </c>
      <c r="H29" s="181">
        <f t="shared" si="5"/>
        <v>707</v>
      </c>
    </row>
    <row r="30" spans="1:8">
      <c r="A30" s="173">
        <f t="shared" si="6"/>
        <v>26</v>
      </c>
      <c r="B30" s="174">
        <v>92100</v>
      </c>
      <c r="C30" s="175">
        <f t="shared" si="0"/>
        <v>1428</v>
      </c>
      <c r="D30" s="176">
        <f t="shared" si="7"/>
        <v>2856</v>
      </c>
      <c r="E30" s="175">
        <f t="shared" si="2"/>
        <v>4284</v>
      </c>
      <c r="F30" s="183">
        <f t="shared" si="3"/>
        <v>5712</v>
      </c>
      <c r="G30" s="171">
        <f t="shared" si="4"/>
        <v>4457</v>
      </c>
      <c r="H30" s="172">
        <f t="shared" si="5"/>
        <v>743</v>
      </c>
    </row>
    <row r="31" spans="1:8">
      <c r="A31" s="173">
        <f t="shared" si="6"/>
        <v>27</v>
      </c>
      <c r="B31" s="174">
        <v>96600</v>
      </c>
      <c r="C31" s="175">
        <f t="shared" si="0"/>
        <v>1498</v>
      </c>
      <c r="D31" s="176">
        <f t="shared" si="7"/>
        <v>2996</v>
      </c>
      <c r="E31" s="175">
        <f t="shared" si="2"/>
        <v>4494</v>
      </c>
      <c r="F31" s="183">
        <f t="shared" si="3"/>
        <v>5992</v>
      </c>
      <c r="G31" s="171">
        <f t="shared" si="4"/>
        <v>4675</v>
      </c>
      <c r="H31" s="172">
        <f t="shared" si="5"/>
        <v>779</v>
      </c>
    </row>
    <row r="32" spans="1:8">
      <c r="A32" s="173">
        <f t="shared" si="6"/>
        <v>28</v>
      </c>
      <c r="B32" s="174">
        <v>101100</v>
      </c>
      <c r="C32" s="175">
        <f t="shared" si="0"/>
        <v>1568</v>
      </c>
      <c r="D32" s="176">
        <f t="shared" si="7"/>
        <v>3136</v>
      </c>
      <c r="E32" s="175">
        <f t="shared" si="2"/>
        <v>4704</v>
      </c>
      <c r="F32" s="183">
        <f t="shared" si="3"/>
        <v>6272</v>
      </c>
      <c r="G32" s="171">
        <f t="shared" si="4"/>
        <v>4892</v>
      </c>
      <c r="H32" s="172">
        <f t="shared" si="5"/>
        <v>815</v>
      </c>
    </row>
    <row r="33" spans="1:8">
      <c r="A33" s="173">
        <f t="shared" si="6"/>
        <v>29</v>
      </c>
      <c r="B33" s="174">
        <v>105600</v>
      </c>
      <c r="C33" s="175">
        <f t="shared" si="0"/>
        <v>1638</v>
      </c>
      <c r="D33" s="176">
        <f t="shared" si="7"/>
        <v>3276</v>
      </c>
      <c r="E33" s="175">
        <f t="shared" si="2"/>
        <v>4914</v>
      </c>
      <c r="F33" s="183">
        <f t="shared" si="3"/>
        <v>6552</v>
      </c>
      <c r="G33" s="171">
        <f t="shared" si="4"/>
        <v>5110</v>
      </c>
      <c r="H33" s="172">
        <f t="shared" si="5"/>
        <v>852</v>
      </c>
    </row>
    <row r="34" spans="1:8">
      <c r="A34" s="166">
        <f t="shared" si="6"/>
        <v>30</v>
      </c>
      <c r="B34" s="167">
        <v>110100</v>
      </c>
      <c r="C34" s="168">
        <f t="shared" si="0"/>
        <v>1708</v>
      </c>
      <c r="D34" s="169">
        <f t="shared" si="7"/>
        <v>3416</v>
      </c>
      <c r="E34" s="168">
        <f t="shared" si="2"/>
        <v>5124</v>
      </c>
      <c r="F34" s="184">
        <f t="shared" si="3"/>
        <v>6832</v>
      </c>
      <c r="G34" s="171">
        <f t="shared" si="4"/>
        <v>5328</v>
      </c>
      <c r="H34" s="172">
        <f t="shared" si="5"/>
        <v>888</v>
      </c>
    </row>
    <row r="35" spans="1:8">
      <c r="A35" s="173">
        <f t="shared" si="6"/>
        <v>31</v>
      </c>
      <c r="B35" s="185">
        <v>115500</v>
      </c>
      <c r="C35" s="175">
        <f t="shared" si="0"/>
        <v>1791</v>
      </c>
      <c r="D35" s="176">
        <f t="shared" si="7"/>
        <v>3582</v>
      </c>
      <c r="E35" s="176">
        <f t="shared" si="2"/>
        <v>5373</v>
      </c>
      <c r="F35" s="177">
        <f t="shared" si="3"/>
        <v>7164</v>
      </c>
      <c r="G35" s="178">
        <f t="shared" si="4"/>
        <v>5589</v>
      </c>
      <c r="H35" s="179">
        <f t="shared" si="5"/>
        <v>932</v>
      </c>
    </row>
    <row r="36" spans="1:8">
      <c r="A36" s="173">
        <f t="shared" si="6"/>
        <v>32</v>
      </c>
      <c r="B36" s="185">
        <v>120900</v>
      </c>
      <c r="C36" s="175">
        <f t="shared" si="0"/>
        <v>1875</v>
      </c>
      <c r="D36" s="176">
        <f t="shared" si="7"/>
        <v>3750</v>
      </c>
      <c r="E36" s="176">
        <f t="shared" si="2"/>
        <v>5625</v>
      </c>
      <c r="F36" s="177">
        <f t="shared" si="3"/>
        <v>7500</v>
      </c>
      <c r="G36" s="171">
        <f t="shared" si="4"/>
        <v>5850</v>
      </c>
      <c r="H36" s="172">
        <f t="shared" si="5"/>
        <v>975</v>
      </c>
    </row>
    <row r="37" spans="1:8">
      <c r="A37" s="173">
        <f t="shared" si="6"/>
        <v>33</v>
      </c>
      <c r="B37" s="174">
        <v>126300</v>
      </c>
      <c r="C37" s="175">
        <f t="shared" si="0"/>
        <v>1959</v>
      </c>
      <c r="D37" s="176">
        <f t="shared" si="7"/>
        <v>3918</v>
      </c>
      <c r="E37" s="176">
        <f t="shared" si="2"/>
        <v>5877</v>
      </c>
      <c r="F37" s="177">
        <f t="shared" si="3"/>
        <v>7836</v>
      </c>
      <c r="G37" s="171">
        <f t="shared" si="4"/>
        <v>6112</v>
      </c>
      <c r="H37" s="172">
        <f t="shared" si="5"/>
        <v>1019</v>
      </c>
    </row>
    <row r="38" spans="1:8">
      <c r="A38" s="173">
        <f>+A37+1</f>
        <v>34</v>
      </c>
      <c r="B38" s="174">
        <v>131700</v>
      </c>
      <c r="C38" s="175">
        <f t="shared" si="0"/>
        <v>2043</v>
      </c>
      <c r="D38" s="176">
        <f t="shared" si="7"/>
        <v>4086</v>
      </c>
      <c r="E38" s="176">
        <f t="shared" si="2"/>
        <v>6129</v>
      </c>
      <c r="F38" s="177">
        <f t="shared" si="3"/>
        <v>8172</v>
      </c>
      <c r="G38" s="171">
        <f t="shared" si="4"/>
        <v>6373</v>
      </c>
      <c r="H38" s="172">
        <f t="shared" si="5"/>
        <v>1062</v>
      </c>
    </row>
    <row r="39" spans="1:8">
      <c r="A39" s="173">
        <f t="shared" si="6"/>
        <v>35</v>
      </c>
      <c r="B39" s="185">
        <v>137100</v>
      </c>
      <c r="C39" s="175">
        <f t="shared" si="0"/>
        <v>2126</v>
      </c>
      <c r="D39" s="176">
        <f t="shared" si="7"/>
        <v>4252</v>
      </c>
      <c r="E39" s="176">
        <f t="shared" si="2"/>
        <v>6378</v>
      </c>
      <c r="F39" s="177">
        <f t="shared" si="3"/>
        <v>8504</v>
      </c>
      <c r="G39" s="171">
        <f t="shared" si="4"/>
        <v>6634</v>
      </c>
      <c r="H39" s="172">
        <f t="shared" si="5"/>
        <v>1106</v>
      </c>
    </row>
    <row r="40" spans="1:8">
      <c r="A40" s="173">
        <f t="shared" si="6"/>
        <v>36</v>
      </c>
      <c r="B40" s="185">
        <v>142500</v>
      </c>
      <c r="C40" s="175">
        <f t="shared" si="0"/>
        <v>2210</v>
      </c>
      <c r="D40" s="176">
        <f t="shared" si="7"/>
        <v>4420</v>
      </c>
      <c r="E40" s="176">
        <f t="shared" si="2"/>
        <v>6630</v>
      </c>
      <c r="F40" s="177">
        <f t="shared" si="3"/>
        <v>8840</v>
      </c>
      <c r="G40" s="171">
        <f t="shared" si="4"/>
        <v>6896</v>
      </c>
      <c r="H40" s="172">
        <f t="shared" si="5"/>
        <v>1149</v>
      </c>
    </row>
    <row r="41" spans="1:8">
      <c r="A41" s="173">
        <f t="shared" si="6"/>
        <v>37</v>
      </c>
      <c r="B41" s="174">
        <v>147900</v>
      </c>
      <c r="C41" s="175">
        <f t="shared" si="0"/>
        <v>2294</v>
      </c>
      <c r="D41" s="176">
        <f t="shared" si="7"/>
        <v>4588</v>
      </c>
      <c r="E41" s="176">
        <f t="shared" si="2"/>
        <v>6882</v>
      </c>
      <c r="F41" s="177">
        <f t="shared" si="3"/>
        <v>9176</v>
      </c>
      <c r="G41" s="171">
        <f t="shared" si="4"/>
        <v>7157</v>
      </c>
      <c r="H41" s="172">
        <f t="shared" si="5"/>
        <v>1193</v>
      </c>
    </row>
    <row r="42" spans="1:8">
      <c r="A42" s="166">
        <f>+A41+1</f>
        <v>38</v>
      </c>
      <c r="B42" s="167">
        <v>150000</v>
      </c>
      <c r="C42" s="168">
        <f t="shared" si="0"/>
        <v>2327</v>
      </c>
      <c r="D42" s="169">
        <f t="shared" si="7"/>
        <v>4654</v>
      </c>
      <c r="E42" s="169">
        <f t="shared" si="2"/>
        <v>6981</v>
      </c>
      <c r="F42" s="170">
        <f t="shared" si="3"/>
        <v>9308</v>
      </c>
      <c r="G42" s="180">
        <f t="shared" si="4"/>
        <v>7259</v>
      </c>
      <c r="H42" s="181">
        <f t="shared" si="5"/>
        <v>1210</v>
      </c>
    </row>
    <row r="43" spans="1:8">
      <c r="A43" s="173">
        <f t="shared" si="6"/>
        <v>39</v>
      </c>
      <c r="B43" s="185">
        <v>156400</v>
      </c>
      <c r="C43" s="175">
        <f t="shared" si="0"/>
        <v>2426</v>
      </c>
      <c r="D43" s="176">
        <f t="shared" si="7"/>
        <v>4852</v>
      </c>
      <c r="E43" s="176">
        <f t="shared" si="2"/>
        <v>7278</v>
      </c>
      <c r="F43" s="177">
        <f t="shared" si="3"/>
        <v>9704</v>
      </c>
      <c r="G43" s="171">
        <f t="shared" si="4"/>
        <v>7568</v>
      </c>
      <c r="H43" s="172">
        <f t="shared" si="5"/>
        <v>1261</v>
      </c>
    </row>
    <row r="44" spans="1:8">
      <c r="A44" s="173">
        <f t="shared" si="6"/>
        <v>40</v>
      </c>
      <c r="B44" s="185">
        <v>162800</v>
      </c>
      <c r="C44" s="175">
        <f t="shared" si="0"/>
        <v>2525</v>
      </c>
      <c r="D44" s="176">
        <f t="shared" si="7"/>
        <v>5050</v>
      </c>
      <c r="E44" s="176">
        <f t="shared" si="2"/>
        <v>7575</v>
      </c>
      <c r="F44" s="177">
        <f t="shared" si="3"/>
        <v>10100</v>
      </c>
      <c r="G44" s="171">
        <f t="shared" si="4"/>
        <v>7878</v>
      </c>
      <c r="H44" s="172">
        <f t="shared" si="5"/>
        <v>1313</v>
      </c>
    </row>
    <row r="45" spans="1:8">
      <c r="A45" s="173">
        <f t="shared" si="6"/>
        <v>41</v>
      </c>
      <c r="B45" s="174">
        <v>169200</v>
      </c>
      <c r="C45" s="175">
        <f t="shared" si="0"/>
        <v>2624</v>
      </c>
      <c r="D45" s="176">
        <f t="shared" si="7"/>
        <v>5248</v>
      </c>
      <c r="E45" s="176">
        <f t="shared" si="2"/>
        <v>7872</v>
      </c>
      <c r="F45" s="177">
        <f t="shared" si="3"/>
        <v>10496</v>
      </c>
      <c r="G45" s="171">
        <f t="shared" si="4"/>
        <v>8188</v>
      </c>
      <c r="H45" s="172">
        <f t="shared" si="5"/>
        <v>1365</v>
      </c>
    </row>
    <row r="46" spans="1:8">
      <c r="A46" s="173">
        <f>+A45+1</f>
        <v>42</v>
      </c>
      <c r="B46" s="174">
        <v>175600</v>
      </c>
      <c r="C46" s="175">
        <f t="shared" si="0"/>
        <v>2724</v>
      </c>
      <c r="D46" s="176">
        <f t="shared" si="7"/>
        <v>5448</v>
      </c>
      <c r="E46" s="176">
        <f t="shared" si="2"/>
        <v>8172</v>
      </c>
      <c r="F46" s="177">
        <f t="shared" si="3"/>
        <v>10896</v>
      </c>
      <c r="G46" s="171">
        <f t="shared" si="4"/>
        <v>8497</v>
      </c>
      <c r="H46" s="172">
        <f t="shared" si="5"/>
        <v>1416</v>
      </c>
    </row>
    <row r="47" spans="1:8">
      <c r="A47" s="173">
        <f t="shared" si="6"/>
        <v>43</v>
      </c>
      <c r="B47" s="185">
        <v>182000</v>
      </c>
      <c r="C47" s="175">
        <f t="shared" si="0"/>
        <v>2823</v>
      </c>
      <c r="D47" s="176">
        <f t="shared" si="7"/>
        <v>5646</v>
      </c>
      <c r="E47" s="176">
        <f t="shared" si="2"/>
        <v>8469</v>
      </c>
      <c r="F47" s="177">
        <f t="shared" si="3"/>
        <v>11292</v>
      </c>
      <c r="G47" s="171">
        <f t="shared" si="4"/>
        <v>8807</v>
      </c>
      <c r="H47" s="172">
        <f t="shared" si="5"/>
        <v>1468</v>
      </c>
    </row>
    <row r="48" spans="1:8">
      <c r="A48" s="182">
        <f t="shared" si="6"/>
        <v>44</v>
      </c>
      <c r="B48" s="186">
        <v>189500</v>
      </c>
      <c r="C48" s="187">
        <f t="shared" si="0"/>
        <v>2939</v>
      </c>
      <c r="D48" s="187">
        <f t="shared" si="7"/>
        <v>5878</v>
      </c>
      <c r="E48" s="187">
        <f t="shared" si="2"/>
        <v>8817</v>
      </c>
      <c r="F48" s="187">
        <f t="shared" si="3"/>
        <v>11756</v>
      </c>
      <c r="G48" s="178">
        <f t="shared" si="4"/>
        <v>9170</v>
      </c>
      <c r="H48" s="179">
        <f t="shared" si="5"/>
        <v>1528</v>
      </c>
    </row>
    <row r="49" spans="1:8">
      <c r="A49" s="173">
        <f t="shared" si="6"/>
        <v>45</v>
      </c>
      <c r="B49" s="188">
        <v>197000</v>
      </c>
      <c r="C49" s="175">
        <f t="shared" si="0"/>
        <v>3055</v>
      </c>
      <c r="D49" s="175">
        <f t="shared" si="7"/>
        <v>6110</v>
      </c>
      <c r="E49" s="175">
        <f t="shared" si="2"/>
        <v>9165</v>
      </c>
      <c r="F49" s="175">
        <f t="shared" si="3"/>
        <v>12220</v>
      </c>
      <c r="G49" s="171">
        <f t="shared" si="4"/>
        <v>9533</v>
      </c>
      <c r="H49" s="172">
        <f t="shared" si="5"/>
        <v>1589</v>
      </c>
    </row>
    <row r="50" spans="1:8">
      <c r="A50" s="173">
        <f t="shared" si="6"/>
        <v>46</v>
      </c>
      <c r="B50" s="188">
        <v>204500</v>
      </c>
      <c r="C50" s="175">
        <f t="shared" si="0"/>
        <v>3172</v>
      </c>
      <c r="D50" s="175">
        <f t="shared" si="7"/>
        <v>6344</v>
      </c>
      <c r="E50" s="175">
        <f t="shared" si="2"/>
        <v>9516</v>
      </c>
      <c r="F50" s="175">
        <f t="shared" si="3"/>
        <v>12688</v>
      </c>
      <c r="G50" s="171">
        <f t="shared" si="4"/>
        <v>9896</v>
      </c>
      <c r="H50" s="172">
        <f t="shared" si="5"/>
        <v>1649</v>
      </c>
    </row>
    <row r="51" spans="1:8">
      <c r="A51" s="173">
        <f t="shared" si="6"/>
        <v>47</v>
      </c>
      <c r="B51" s="188">
        <v>212000</v>
      </c>
      <c r="C51" s="175">
        <f t="shared" si="0"/>
        <v>3288</v>
      </c>
      <c r="D51" s="175">
        <f t="shared" si="7"/>
        <v>6576</v>
      </c>
      <c r="E51" s="175">
        <f t="shared" si="2"/>
        <v>9864</v>
      </c>
      <c r="F51" s="175">
        <f t="shared" si="3"/>
        <v>13152</v>
      </c>
      <c r="G51" s="171">
        <f t="shared" si="4"/>
        <v>10259</v>
      </c>
      <c r="H51" s="172">
        <f t="shared" si="5"/>
        <v>1710</v>
      </c>
    </row>
    <row r="52" spans="1:8">
      <c r="A52" s="173">
        <f t="shared" si="6"/>
        <v>48</v>
      </c>
      <c r="B52" s="188">
        <v>219500</v>
      </c>
      <c r="C52" s="175">
        <f t="shared" si="0"/>
        <v>3404</v>
      </c>
      <c r="D52" s="175">
        <f t="shared" si="7"/>
        <v>6808</v>
      </c>
      <c r="E52" s="175">
        <f t="shared" si="2"/>
        <v>10212</v>
      </c>
      <c r="F52" s="175">
        <f t="shared" si="3"/>
        <v>13616</v>
      </c>
      <c r="G52" s="171">
        <f t="shared" si="4"/>
        <v>10622</v>
      </c>
      <c r="H52" s="172">
        <f t="shared" si="5"/>
        <v>1770</v>
      </c>
    </row>
    <row r="53" spans="1:8">
      <c r="A53" s="182">
        <f t="shared" si="6"/>
        <v>49</v>
      </c>
      <c r="B53" s="186">
        <v>228200</v>
      </c>
      <c r="C53" s="187">
        <f t="shared" si="0"/>
        <v>3539</v>
      </c>
      <c r="D53" s="187">
        <f t="shared" si="7"/>
        <v>7078</v>
      </c>
      <c r="E53" s="187">
        <f t="shared" si="2"/>
        <v>10617</v>
      </c>
      <c r="F53" s="187">
        <f t="shared" si="3"/>
        <v>14156</v>
      </c>
      <c r="G53" s="178">
        <f t="shared" si="4"/>
        <v>11043</v>
      </c>
      <c r="H53" s="179">
        <f t="shared" si="5"/>
        <v>1840</v>
      </c>
    </row>
    <row r="54" spans="1:8">
      <c r="A54" s="173">
        <f t="shared" si="6"/>
        <v>50</v>
      </c>
      <c r="B54" s="188">
        <v>236900</v>
      </c>
      <c r="C54" s="175">
        <f t="shared" si="0"/>
        <v>3674</v>
      </c>
      <c r="D54" s="175">
        <f t="shared" si="7"/>
        <v>7348</v>
      </c>
      <c r="E54" s="175">
        <f t="shared" si="2"/>
        <v>11022</v>
      </c>
      <c r="F54" s="175">
        <f t="shared" si="3"/>
        <v>14696</v>
      </c>
      <c r="G54" s="171">
        <f t="shared" si="4"/>
        <v>11464</v>
      </c>
      <c r="H54" s="172">
        <f t="shared" si="5"/>
        <v>1911</v>
      </c>
    </row>
    <row r="55" spans="1:8">
      <c r="A55" s="173">
        <f t="shared" si="6"/>
        <v>51</v>
      </c>
      <c r="B55" s="188">
        <v>245600</v>
      </c>
      <c r="C55" s="175">
        <f t="shared" si="0"/>
        <v>3809</v>
      </c>
      <c r="D55" s="175">
        <f t="shared" si="7"/>
        <v>7618</v>
      </c>
      <c r="E55" s="175">
        <f t="shared" si="2"/>
        <v>11427</v>
      </c>
      <c r="F55" s="175">
        <f t="shared" si="3"/>
        <v>15236</v>
      </c>
      <c r="G55" s="171">
        <f t="shared" si="4"/>
        <v>11885</v>
      </c>
      <c r="H55" s="172">
        <f t="shared" si="5"/>
        <v>1981</v>
      </c>
    </row>
    <row r="56" spans="1:8">
      <c r="A56" s="173">
        <f t="shared" si="6"/>
        <v>52</v>
      </c>
      <c r="B56" s="188">
        <v>254300</v>
      </c>
      <c r="C56" s="175">
        <f t="shared" si="0"/>
        <v>3944</v>
      </c>
      <c r="D56" s="175">
        <f t="shared" si="7"/>
        <v>7888</v>
      </c>
      <c r="E56" s="175">
        <f t="shared" si="2"/>
        <v>11832</v>
      </c>
      <c r="F56" s="175">
        <f t="shared" si="3"/>
        <v>15776</v>
      </c>
      <c r="G56" s="171">
        <f t="shared" si="4"/>
        <v>12306</v>
      </c>
      <c r="H56" s="172">
        <f t="shared" si="5"/>
        <v>2051</v>
      </c>
    </row>
    <row r="57" spans="1:8">
      <c r="A57" s="166">
        <f t="shared" si="6"/>
        <v>53</v>
      </c>
      <c r="B57" s="189">
        <v>263000</v>
      </c>
      <c r="C57" s="168">
        <f t="shared" si="0"/>
        <v>4079</v>
      </c>
      <c r="D57" s="168">
        <f t="shared" si="7"/>
        <v>8158</v>
      </c>
      <c r="E57" s="168">
        <f t="shared" si="2"/>
        <v>12237</v>
      </c>
      <c r="F57" s="168">
        <f t="shared" si="3"/>
        <v>16316</v>
      </c>
      <c r="G57" s="180">
        <f t="shared" si="4"/>
        <v>12727</v>
      </c>
      <c r="H57" s="181">
        <f t="shared" si="5"/>
        <v>2121</v>
      </c>
    </row>
    <row r="58" spans="1:8">
      <c r="A58" s="182">
        <f t="shared" si="6"/>
        <v>54</v>
      </c>
      <c r="B58" s="186">
        <v>273000</v>
      </c>
      <c r="C58" s="187">
        <f t="shared" si="0"/>
        <v>4234</v>
      </c>
      <c r="D58" s="187">
        <f t="shared" si="7"/>
        <v>8468</v>
      </c>
      <c r="E58" s="187">
        <f t="shared" si="2"/>
        <v>12702</v>
      </c>
      <c r="F58" s="187">
        <f t="shared" si="3"/>
        <v>16936</v>
      </c>
      <c r="G58" s="178">
        <f t="shared" si="4"/>
        <v>13211</v>
      </c>
      <c r="H58" s="179">
        <f t="shared" si="5"/>
        <v>2202</v>
      </c>
    </row>
    <row r="59" spans="1:8">
      <c r="A59" s="173">
        <f t="shared" si="6"/>
        <v>55</v>
      </c>
      <c r="B59" s="188">
        <v>283000</v>
      </c>
      <c r="C59" s="175">
        <f t="shared" si="0"/>
        <v>4389</v>
      </c>
      <c r="D59" s="175">
        <f t="shared" si="7"/>
        <v>8778</v>
      </c>
      <c r="E59" s="175">
        <f t="shared" si="2"/>
        <v>13167</v>
      </c>
      <c r="F59" s="175">
        <f t="shared" si="3"/>
        <v>17556</v>
      </c>
      <c r="G59" s="171">
        <f t="shared" si="4"/>
        <v>13695</v>
      </c>
      <c r="H59" s="172">
        <f t="shared" si="5"/>
        <v>2282</v>
      </c>
    </row>
    <row r="60" spans="1:8">
      <c r="A60" s="173">
        <f t="shared" si="6"/>
        <v>56</v>
      </c>
      <c r="B60" s="188">
        <v>293000</v>
      </c>
      <c r="C60" s="175">
        <f t="shared" si="0"/>
        <v>4544</v>
      </c>
      <c r="D60" s="175">
        <f t="shared" si="7"/>
        <v>9088</v>
      </c>
      <c r="E60" s="175">
        <f t="shared" si="2"/>
        <v>13632</v>
      </c>
      <c r="F60" s="175">
        <f t="shared" si="3"/>
        <v>18176</v>
      </c>
      <c r="G60" s="171">
        <f t="shared" si="4"/>
        <v>14179</v>
      </c>
      <c r="H60" s="172">
        <f t="shared" si="5"/>
        <v>2363</v>
      </c>
    </row>
    <row r="61" spans="1:8">
      <c r="A61" s="173">
        <f t="shared" si="6"/>
        <v>57</v>
      </c>
      <c r="B61" s="188">
        <v>303000</v>
      </c>
      <c r="C61" s="175">
        <f t="shared" si="0"/>
        <v>4700</v>
      </c>
      <c r="D61" s="175">
        <f t="shared" si="7"/>
        <v>9400</v>
      </c>
      <c r="E61" s="175">
        <f t="shared" si="2"/>
        <v>14100</v>
      </c>
      <c r="F61" s="175">
        <f t="shared" si="3"/>
        <v>18800</v>
      </c>
      <c r="G61" s="171">
        <f t="shared" si="4"/>
        <v>14663</v>
      </c>
      <c r="H61" s="172">
        <f t="shared" si="5"/>
        <v>2444</v>
      </c>
    </row>
    <row r="62" spans="1:8" ht="17.25" thickBot="1">
      <c r="A62" s="166">
        <f t="shared" si="6"/>
        <v>58</v>
      </c>
      <c r="B62" s="190">
        <v>313000</v>
      </c>
      <c r="C62" s="191">
        <f t="shared" si="0"/>
        <v>4855</v>
      </c>
      <c r="D62" s="191">
        <f t="shared" si="7"/>
        <v>9710</v>
      </c>
      <c r="E62" s="191">
        <f t="shared" si="2"/>
        <v>14565</v>
      </c>
      <c r="F62" s="191">
        <f t="shared" si="3"/>
        <v>19420</v>
      </c>
      <c r="G62" s="192">
        <f t="shared" si="4"/>
        <v>15146</v>
      </c>
      <c r="H62" s="193">
        <f t="shared" si="5"/>
        <v>2524</v>
      </c>
    </row>
    <row r="63" spans="1:8" s="196" customFormat="1" ht="15" customHeight="1">
      <c r="A63" s="194" t="s">
        <v>227</v>
      </c>
      <c r="B63" s="194"/>
      <c r="C63" s="194"/>
      <c r="D63" s="194"/>
      <c r="E63" s="194"/>
      <c r="F63" s="194"/>
      <c r="G63" s="194"/>
      <c r="H63" s="195" t="s">
        <v>205</v>
      </c>
    </row>
    <row r="64" spans="1:8" s="196" customFormat="1" ht="15" customHeight="1">
      <c r="A64" s="194"/>
      <c r="B64" s="194"/>
      <c r="C64" s="194"/>
      <c r="D64" s="194"/>
      <c r="E64" s="194"/>
      <c r="F64" s="194"/>
      <c r="G64" s="194"/>
      <c r="H64" s="195"/>
    </row>
    <row r="65" spans="1:9" s="196" customFormat="1" ht="16.5" customHeight="1">
      <c r="A65" s="281" t="s">
        <v>228</v>
      </c>
      <c r="B65" s="281"/>
      <c r="C65" s="281"/>
      <c r="D65" s="281"/>
      <c r="E65" s="281"/>
      <c r="F65" s="281"/>
      <c r="G65" s="281"/>
      <c r="H65" s="281"/>
      <c r="I65" s="281"/>
    </row>
    <row r="66" spans="1:9" s="196" customFormat="1" ht="16.5" customHeight="1">
      <c r="A66" s="281" t="s">
        <v>229</v>
      </c>
      <c r="B66" s="281"/>
      <c r="C66" s="281"/>
      <c r="D66" s="281"/>
      <c r="E66" s="281"/>
      <c r="F66" s="197"/>
      <c r="G66" s="197"/>
      <c r="H66" s="197"/>
      <c r="I66" s="197"/>
    </row>
    <row r="67" spans="1:9" s="196" customFormat="1" ht="34.5" customHeight="1">
      <c r="A67" s="281" t="s">
        <v>230</v>
      </c>
      <c r="B67" s="281"/>
      <c r="C67" s="281"/>
      <c r="D67" s="281"/>
      <c r="E67" s="281"/>
      <c r="F67" s="281"/>
      <c r="G67" s="194"/>
      <c r="H67" s="195"/>
    </row>
    <row r="68" spans="1:9" s="196" customFormat="1" ht="22.5" customHeight="1">
      <c r="A68" s="282" t="s">
        <v>231</v>
      </c>
      <c r="B68" s="282"/>
      <c r="C68" s="282"/>
      <c r="D68" s="282"/>
      <c r="E68" s="282"/>
      <c r="F68" s="282"/>
      <c r="G68" s="282"/>
      <c r="H68" s="198"/>
      <c r="I68" s="198"/>
    </row>
    <row r="69" spans="1:9" s="196" customFormat="1" ht="16.5" customHeight="1">
      <c r="A69" s="269"/>
      <c r="B69" s="269"/>
      <c r="C69" s="269"/>
      <c r="D69" s="269"/>
      <c r="E69" s="269"/>
      <c r="F69" s="269"/>
      <c r="G69" s="198"/>
      <c r="H69" s="198"/>
    </row>
    <row r="70" spans="1:9">
      <c r="A70" s="198"/>
      <c r="B70" s="198"/>
      <c r="C70" s="198"/>
      <c r="D70" s="198"/>
      <c r="E70" s="198"/>
      <c r="F70" s="198"/>
      <c r="G70" s="198"/>
    </row>
    <row r="71" spans="1:9">
      <c r="A71" s="198"/>
      <c r="B71" s="198"/>
      <c r="C71" s="198"/>
      <c r="D71" s="198"/>
      <c r="E71" s="198"/>
      <c r="F71" s="198"/>
      <c r="G71" s="198"/>
    </row>
  </sheetData>
  <sheetProtection algorithmName="SHA-512" hashValue="dLXAiOaM4CN8/GqL2QAG6VKi67/BCXxxs9cQARfQHc1dAX0hMPt08GE9WboEehTrEhg3b9MGtoZalJ5K43Z9zA==" saltValue="yYK83iifTmLX3qAaVzFRGw==" spinCount="100000" sheet="1" objects="1" scenarios="1"/>
  <mergeCells count="10">
    <mergeCell ref="H3:H4"/>
    <mergeCell ref="A65:I65"/>
    <mergeCell ref="A66:E66"/>
    <mergeCell ref="A67:F67"/>
    <mergeCell ref="A68:G68"/>
    <mergeCell ref="A69:F69"/>
    <mergeCell ref="A3:A4"/>
    <mergeCell ref="B3:B4"/>
    <mergeCell ref="C3:F3"/>
    <mergeCell ref="G3:G4"/>
  </mergeCells>
  <phoneticPr fontId="14" type="noConversion"/>
  <printOptions horizontalCentered="1" gridLinesSet="0"/>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保費試算表</vt:lpstr>
      <vt:lpstr>計算試</vt:lpstr>
      <vt:lpstr>級距</vt:lpstr>
      <vt:lpstr>115勞工保險投保薪資分級表</vt:lpstr>
      <vt:lpstr>115勞工退休金月提繳工資分級表</vt:lpstr>
      <vt:lpstr>115勞工職業災害保險投保薪資分級表</vt:lpstr>
      <vt:lpstr>115全民健康保險保險費負擔金額表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2021-12-10T02:44:23Z</cp:lastPrinted>
  <dcterms:created xsi:type="dcterms:W3CDTF">2015-10-20T07:33:14Z</dcterms:created>
  <dcterms:modified xsi:type="dcterms:W3CDTF">2025-12-22T08:24:41Z</dcterms:modified>
</cp:coreProperties>
</file>